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research\OIRPA\Planning\Five-Year Dept Reports\5 YR Report 1112-1516\"/>
    </mc:Choice>
  </mc:AlternateContent>
  <bookViews>
    <workbookView xWindow="14808" yWindow="96" windowWidth="13896" windowHeight="13416" tabRatio="959" firstSheet="9" activeTab="11"/>
  </bookViews>
  <sheets>
    <sheet name="READ ME FIRST" sheetId="37" state="hidden" r:id="rId1"/>
    <sheet name="Nursing Traditional" sheetId="18" r:id="rId2"/>
    <sheet name="Nursing Online" sheetId="36" r:id="rId3"/>
    <sheet name="Art" sheetId="5" r:id="rId4"/>
    <sheet name="Biology" sheetId="6" r:id="rId5"/>
    <sheet name="Chemistry&amp;IH" sheetId="7" r:id="rId6"/>
    <sheet name="Communications" sheetId="29" r:id="rId7"/>
    <sheet name="Entertainment Industry" sheetId="38" r:id="rId8"/>
    <sheet name="English" sheetId="9" r:id="rId9"/>
    <sheet name="Foreign Language" sheetId="12" r:id="rId10"/>
    <sheet name="Geography" sheetId="13" r:id="rId11"/>
    <sheet name="_History" sheetId="14" r:id="rId12"/>
    <sheet name="Interdisciplinary Studies" sheetId="41" r:id="rId13"/>
    <sheet name="Mathematics" sheetId="16" r:id="rId14"/>
    <sheet name="Music" sheetId="17" r:id="rId15"/>
    <sheet name="Physics &amp; Earth Science" sheetId="20" r:id="rId16"/>
    <sheet name="Politics, Justice &amp; Law" sheetId="27" r:id="rId17"/>
    <sheet name="Psychology" sheetId="22" r:id="rId18"/>
    <sheet name="Sociology" sheetId="31" r:id="rId19"/>
    <sheet name="Social Work" sheetId="33" r:id="rId20"/>
    <sheet name="Accounting &amp; BL" sheetId="24" r:id="rId21"/>
    <sheet name="CS &amp; CIS" sheetId="8" r:id="rId22"/>
    <sheet name="Econ &amp; Finance" sheetId="25" r:id="rId23"/>
    <sheet name="Mgt &amp; Marketing" sheetId="26" r:id="rId24"/>
    <sheet name="Counselor Ed" sheetId="28" r:id="rId25"/>
    <sheet name="Elementary Ed" sheetId="15" r:id="rId26"/>
    <sheet name="HES" sheetId="19" r:id="rId27"/>
    <sheet name="HPER" sheetId="21" r:id="rId28"/>
    <sheet name="Secondary Ed" sheetId="30" r:id="rId29"/>
    <sheet name="Overall Summary" sheetId="34" state="hidden" r:id="rId30"/>
    <sheet name="Thornell Summary 1(ug)" sheetId="42" state="hidden" r:id="rId31"/>
    <sheet name="Thornell Summary 1(grad)" sheetId="43" state="hidden" r:id="rId32"/>
    <sheet name="Thornell Summary All" sheetId="44" state="hidden" r:id="rId33"/>
    <sheet name="COB" sheetId="45" state="hidden" r:id="rId34"/>
    <sheet name="COE" sheetId="46" state="hidden" r:id="rId35"/>
    <sheet name="CoAS" sheetId="47" state="hidden" r:id="rId36"/>
  </sheets>
  <definedNames>
    <definedName name="_AMO_UniqueIdentifier" hidden="1">"'6175018a-9152-4429-b757-ff29f2db02e1'"</definedName>
    <definedName name="_xlnm.Print_Area" localSheetId="11">_History!$A$1:$G$59</definedName>
    <definedName name="_xlnm.Print_Area" localSheetId="20">'Accounting &amp; BL'!$A$1:$G$59</definedName>
    <definedName name="_xlnm.Print_Area" localSheetId="3">Art!$A$1:$G$59</definedName>
    <definedName name="_xlnm.Print_Area" localSheetId="4">Biology!$A$1:$G$59</definedName>
    <definedName name="_xlnm.Print_Area" localSheetId="5">'Chemistry&amp;IH'!$A$1:$G$59</definedName>
    <definedName name="_xlnm.Print_Area" localSheetId="6">Communications!$A$1:$G$59</definedName>
    <definedName name="_xlnm.Print_Area" localSheetId="24">'Counselor Ed'!$A$1:$G$59</definedName>
    <definedName name="_xlnm.Print_Area" localSheetId="21">'CS &amp; CIS'!$A$1:$G$59</definedName>
    <definedName name="_xlnm.Print_Area" localSheetId="22">'Econ &amp; Finance'!$A$1:$G$59</definedName>
    <definedName name="_xlnm.Print_Area" localSheetId="25">'Elementary Ed'!$A$1:$G$59</definedName>
    <definedName name="_xlnm.Print_Area" localSheetId="8">English!$A$1:$G$59</definedName>
    <definedName name="_xlnm.Print_Area" localSheetId="7">'Entertainment Industry'!$A$1:$G$59</definedName>
    <definedName name="_xlnm.Print_Area" localSheetId="9">'Foreign Language'!$A$1:$G$59</definedName>
    <definedName name="_xlnm.Print_Area" localSheetId="10">Geography!$A$1:$G$59</definedName>
    <definedName name="_xlnm.Print_Area" localSheetId="26">HES!$A$1:$G$59</definedName>
    <definedName name="_xlnm.Print_Area" localSheetId="27">HPER!$A$1:$G$59</definedName>
    <definedName name="_xlnm.Print_Area" localSheetId="12">'Interdisciplinary Studies'!$A$1:$G$59</definedName>
    <definedName name="_xlnm.Print_Area" localSheetId="13">Mathematics!$A$1:$G$59</definedName>
    <definedName name="_xlnm.Print_Area" localSheetId="23">'Mgt &amp; Marketing'!$A$1:$G$59</definedName>
    <definedName name="_xlnm.Print_Area" localSheetId="14">Music!$A$1:$G$60</definedName>
    <definedName name="_xlnm.Print_Area" localSheetId="2">'Nursing Online'!$A$1:$G$60</definedName>
    <definedName name="_xlnm.Print_Area" localSheetId="1">'Nursing Traditional'!$A$1:$G$60</definedName>
    <definedName name="_xlnm.Print_Area" localSheetId="29">'Overall Summary'!$A$1:$G$59</definedName>
    <definedName name="_xlnm.Print_Area" localSheetId="15">'Physics &amp; Earth Science'!$A$1:$G$60</definedName>
    <definedName name="_xlnm.Print_Area" localSheetId="16">'Politics, Justice &amp; Law'!$A$1:$G$60</definedName>
    <definedName name="_xlnm.Print_Area" localSheetId="17">Psychology!$A$1:$G$60</definedName>
    <definedName name="_xlnm.Print_Area" localSheetId="0">'READ ME FIRST'!$A$1:$A$81</definedName>
    <definedName name="_xlnm.Print_Area" localSheetId="28">'Secondary Ed'!$A$1:$G$60</definedName>
    <definedName name="_xlnm.Print_Area" localSheetId="19">'Social Work'!$A$1:$G$64</definedName>
    <definedName name="_xlnm.Print_Area" localSheetId="18">Sociology!$A$1:$G$60</definedName>
    <definedName name="_xlnm.Print_Area" localSheetId="31">'Thornell Summary 1(grad)'!$A$1:$H$132</definedName>
    <definedName name="_xlnm.Print_Area" localSheetId="30">'Thornell Summary 1(ug)'!$A$1:$E$164</definedName>
    <definedName name="_xlnm.Print_Area" localSheetId="32">'Thornell Summary All'!$A$1:$P$31</definedName>
    <definedName name="_xlnm.Print_Titles" localSheetId="11">_History!$1:$2</definedName>
    <definedName name="_xlnm.Print_Titles" localSheetId="20">'Accounting &amp; BL'!$1:$2</definedName>
    <definedName name="_xlnm.Print_Titles" localSheetId="3">Art!$1:$2</definedName>
    <definedName name="_xlnm.Print_Titles" localSheetId="4">Biology!$1:$2</definedName>
    <definedName name="_xlnm.Print_Titles" localSheetId="5">'Chemistry&amp;IH'!$1:$2</definedName>
    <definedName name="_xlnm.Print_Titles" localSheetId="6">Communications!$1:$2</definedName>
    <definedName name="_xlnm.Print_Titles" localSheetId="24">'Counselor Ed'!$1:$2</definedName>
    <definedName name="_xlnm.Print_Titles" localSheetId="21">'CS &amp; CIS'!$1:$2</definedName>
    <definedName name="_xlnm.Print_Titles" localSheetId="22">'Econ &amp; Finance'!$1:$2</definedName>
    <definedName name="_xlnm.Print_Titles" localSheetId="25">'Elementary Ed'!$1:$2</definedName>
    <definedName name="_xlnm.Print_Titles" localSheetId="8">English!$1:$2</definedName>
    <definedName name="_xlnm.Print_Titles" localSheetId="7">'Entertainment Industry'!$1:$2</definedName>
    <definedName name="_xlnm.Print_Titles" localSheetId="9">'Foreign Language'!$1:$2</definedName>
    <definedName name="_xlnm.Print_Titles" localSheetId="10">Geography!$1:$2</definedName>
    <definedName name="_xlnm.Print_Titles" localSheetId="26">HES!$1:$2</definedName>
    <definedName name="_xlnm.Print_Titles" localSheetId="27">HPER!$1:$2</definedName>
    <definedName name="_xlnm.Print_Titles" localSheetId="12">'Interdisciplinary Studies'!$1:$2</definedName>
    <definedName name="_xlnm.Print_Titles" localSheetId="13">Mathematics!$1:$2</definedName>
    <definedName name="_xlnm.Print_Titles" localSheetId="23">'Mgt &amp; Marketing'!$1:$2</definedName>
    <definedName name="_xlnm.Print_Titles" localSheetId="14">Music!$1:$2</definedName>
    <definedName name="_xlnm.Print_Titles" localSheetId="2">'Nursing Online'!$1:$2</definedName>
    <definedName name="_xlnm.Print_Titles" localSheetId="1">'Nursing Traditional'!$1:$2</definedName>
    <definedName name="_xlnm.Print_Titles" localSheetId="29">'Overall Summary'!$1:$1</definedName>
    <definedName name="_xlnm.Print_Titles" localSheetId="15">'Physics &amp; Earth Science'!$1:$2</definedName>
    <definedName name="_xlnm.Print_Titles" localSheetId="16">'Politics, Justice &amp; Law'!$1:$2</definedName>
    <definedName name="_xlnm.Print_Titles" localSheetId="17">Psychology!$1:$2</definedName>
    <definedName name="_xlnm.Print_Titles" localSheetId="28">'Secondary Ed'!$1:$2</definedName>
    <definedName name="_xlnm.Print_Titles" localSheetId="19">'Social Work'!$1:$1</definedName>
    <definedName name="_xlnm.Print_Titles" localSheetId="18">Sociology!$1:$2</definedName>
  </definedNames>
  <calcPr calcId="152511"/>
</workbook>
</file>

<file path=xl/calcChain.xml><?xml version="1.0" encoding="utf-8"?>
<calcChain xmlns="http://schemas.openxmlformats.org/spreadsheetml/2006/main">
  <c r="G36" i="7" l="1"/>
  <c r="D25" i="41" l="1"/>
  <c r="C13" i="41"/>
  <c r="C14" i="41"/>
  <c r="E14" i="31"/>
  <c r="E13" i="31"/>
  <c r="G5" i="24"/>
  <c r="F40" i="47" l="1"/>
  <c r="F43" i="47" s="1"/>
  <c r="F41" i="47"/>
  <c r="G73" i="18" l="1"/>
  <c r="G74" i="18"/>
  <c r="E70" i="18"/>
  <c r="G70" i="18" s="1"/>
  <c r="I71" i="18" s="1"/>
  <c r="F96" i="43"/>
  <c r="E96" i="43"/>
  <c r="H96" i="43" s="1"/>
  <c r="H80" i="43"/>
  <c r="F80" i="43"/>
  <c r="G30" i="38"/>
  <c r="F31" i="38"/>
  <c r="B40" i="47" l="1"/>
  <c r="C40" i="47"/>
  <c r="D40" i="47"/>
  <c r="E40" i="47"/>
  <c r="C55" i="28"/>
  <c r="C55" i="15"/>
  <c r="C55" i="19"/>
  <c r="C55" i="21"/>
  <c r="C55" i="30"/>
  <c r="C55" i="5"/>
  <c r="C55" i="6"/>
  <c r="C55" i="7"/>
  <c r="C55" i="29"/>
  <c r="C55" i="38"/>
  <c r="C55" i="9"/>
  <c r="C55" i="12"/>
  <c r="C55" i="13"/>
  <c r="C55" i="17"/>
  <c r="C55" i="20"/>
  <c r="C55" i="27"/>
  <c r="C55" i="18"/>
  <c r="C55" i="36"/>
  <c r="B55" i="28"/>
  <c r="B55" i="15"/>
  <c r="B55" i="19"/>
  <c r="B55" i="21"/>
  <c r="B55" i="5"/>
  <c r="B55" i="6"/>
  <c r="B55" i="7"/>
  <c r="B55" i="29"/>
  <c r="B55" i="38"/>
  <c r="B55" i="12"/>
  <c r="B55" i="13"/>
  <c r="B55" i="14"/>
  <c r="B55" i="17"/>
  <c r="B55" i="20"/>
  <c r="B55" i="31"/>
  <c r="B55" i="18"/>
  <c r="B55" i="36"/>
  <c r="E29" i="18"/>
  <c r="E30" i="36"/>
  <c r="E29" i="36"/>
  <c r="C30" i="8"/>
  <c r="C29" i="8"/>
  <c r="C30" i="16"/>
  <c r="C29" i="16"/>
  <c r="C29" i="31"/>
  <c r="B29" i="16"/>
  <c r="C19" i="26"/>
  <c r="B18" i="36"/>
  <c r="D6" i="18"/>
  <c r="D5" i="18"/>
  <c r="D6" i="36"/>
  <c r="D5" i="36"/>
  <c r="C6" i="25"/>
  <c r="C5" i="25"/>
  <c r="C6" i="26"/>
  <c r="C5" i="26"/>
  <c r="C6" i="30"/>
  <c r="C5" i="30"/>
  <c r="C6" i="29"/>
  <c r="C5" i="29"/>
  <c r="C6" i="14"/>
  <c r="C5" i="14"/>
  <c r="C55" i="45" l="1"/>
  <c r="D55" i="45"/>
  <c r="E55" i="45"/>
  <c r="F55" i="45"/>
  <c r="B55" i="45"/>
  <c r="C55" i="46"/>
  <c r="D55" i="46"/>
  <c r="E55" i="46"/>
  <c r="F55" i="46"/>
  <c r="B55" i="46"/>
  <c r="E55" i="47"/>
  <c r="F55" i="47"/>
  <c r="B55" i="47"/>
  <c r="B29" i="47"/>
  <c r="C29" i="47"/>
  <c r="D29" i="47"/>
  <c r="E29" i="47"/>
  <c r="F29" i="47"/>
  <c r="B18" i="47"/>
  <c r="C18" i="47"/>
  <c r="D18" i="47"/>
  <c r="E18" i="47"/>
  <c r="F18" i="47"/>
  <c r="B11" i="47"/>
  <c r="C11" i="47"/>
  <c r="D11" i="47"/>
  <c r="E11" i="47"/>
  <c r="B12" i="47"/>
  <c r="C12" i="47"/>
  <c r="D12" i="47"/>
  <c r="E12" i="47"/>
  <c r="F12" i="47"/>
  <c r="F11" i="47"/>
  <c r="B5" i="47"/>
  <c r="C5" i="47"/>
  <c r="D5" i="47"/>
  <c r="E5" i="47"/>
  <c r="F5" i="47"/>
  <c r="B40" i="46"/>
  <c r="C40" i="46"/>
  <c r="D40" i="46"/>
  <c r="E40" i="46"/>
  <c r="B41" i="46"/>
  <c r="C41" i="46"/>
  <c r="D41" i="46"/>
  <c r="E41" i="46"/>
  <c r="F41" i="46"/>
  <c r="F40" i="46"/>
  <c r="B29" i="46"/>
  <c r="C29" i="46"/>
  <c r="D29" i="46"/>
  <c r="E29" i="46"/>
  <c r="B30" i="46"/>
  <c r="C30" i="46"/>
  <c r="D30" i="46"/>
  <c r="E30" i="46"/>
  <c r="F30" i="46"/>
  <c r="F29" i="46"/>
  <c r="B18" i="46"/>
  <c r="C18" i="46"/>
  <c r="D18" i="46"/>
  <c r="E18" i="46"/>
  <c r="B19" i="46"/>
  <c r="B20" i="46" s="1"/>
  <c r="C19" i="46"/>
  <c r="C20" i="46" s="1"/>
  <c r="D19" i="46"/>
  <c r="D20" i="46" s="1"/>
  <c r="E19" i="46"/>
  <c r="E20" i="46" s="1"/>
  <c r="F19" i="46"/>
  <c r="F18" i="46"/>
  <c r="B11" i="46"/>
  <c r="C11" i="46"/>
  <c r="D11" i="46"/>
  <c r="E11" i="46"/>
  <c r="B12" i="46"/>
  <c r="C12" i="46"/>
  <c r="D12" i="46"/>
  <c r="E12" i="46"/>
  <c r="F12" i="46"/>
  <c r="F11" i="46"/>
  <c r="B5" i="46"/>
  <c r="C5" i="46"/>
  <c r="D5" i="46"/>
  <c r="E5" i="46"/>
  <c r="B6" i="46"/>
  <c r="C6" i="46"/>
  <c r="D6" i="46"/>
  <c r="E6" i="46"/>
  <c r="F6" i="46"/>
  <c r="F5" i="46"/>
  <c r="G36" i="47"/>
  <c r="G35" i="47"/>
  <c r="G36" i="46"/>
  <c r="G35" i="46"/>
  <c r="G36" i="45"/>
  <c r="G35" i="45"/>
  <c r="B40" i="45"/>
  <c r="C40" i="45"/>
  <c r="D40" i="45"/>
  <c r="E40" i="45"/>
  <c r="B41" i="45"/>
  <c r="C41" i="45"/>
  <c r="D41" i="45"/>
  <c r="E41" i="45"/>
  <c r="F41" i="45"/>
  <c r="F40" i="45"/>
  <c r="B29" i="45"/>
  <c r="C29" i="45"/>
  <c r="D29" i="45"/>
  <c r="E29" i="45"/>
  <c r="B30" i="45"/>
  <c r="C30" i="45"/>
  <c r="D30" i="45"/>
  <c r="E30" i="45"/>
  <c r="F30" i="45"/>
  <c r="F29" i="45"/>
  <c r="B18" i="45"/>
  <c r="C18" i="45"/>
  <c r="D18" i="45"/>
  <c r="E18" i="45"/>
  <c r="B19" i="45"/>
  <c r="B20" i="45" s="1"/>
  <c r="C19" i="45"/>
  <c r="C20" i="45" s="1"/>
  <c r="D19" i="45"/>
  <c r="E19" i="45"/>
  <c r="F19" i="45"/>
  <c r="F18" i="45"/>
  <c r="B11" i="45"/>
  <c r="C11" i="45"/>
  <c r="D11" i="45"/>
  <c r="E11" i="45"/>
  <c r="B12" i="45"/>
  <c r="C12" i="45"/>
  <c r="D12" i="45"/>
  <c r="E12" i="45"/>
  <c r="F12" i="45"/>
  <c r="F11" i="45"/>
  <c r="B6" i="45"/>
  <c r="C6" i="45"/>
  <c r="D6" i="45"/>
  <c r="E6" i="45"/>
  <c r="F6" i="45"/>
  <c r="B5" i="45"/>
  <c r="C5" i="45"/>
  <c r="D5" i="45"/>
  <c r="E5" i="45"/>
  <c r="F5" i="45"/>
  <c r="C6" i="44"/>
  <c r="C13" i="44"/>
  <c r="C15" i="44"/>
  <c r="C17" i="44"/>
  <c r="C20" i="44"/>
  <c r="C24" i="44"/>
  <c r="C27" i="44"/>
  <c r="C29" i="44"/>
  <c r="C30" i="44"/>
  <c r="B10" i="44"/>
  <c r="E10" i="44"/>
  <c r="F30" i="44"/>
  <c r="F29" i="44"/>
  <c r="F27" i="44"/>
  <c r="F24" i="44"/>
  <c r="F20" i="44"/>
  <c r="F17" i="44"/>
  <c r="F15" i="44"/>
  <c r="F13" i="44"/>
  <c r="H10" i="44"/>
  <c r="I30" i="44"/>
  <c r="I29" i="44"/>
  <c r="I27" i="44"/>
  <c r="I24" i="44"/>
  <c r="I20" i="44"/>
  <c r="I17" i="44"/>
  <c r="I15" i="44"/>
  <c r="I13" i="44"/>
  <c r="K10" i="44"/>
  <c r="L30" i="44"/>
  <c r="L29" i="44"/>
  <c r="L27" i="44"/>
  <c r="L24" i="44"/>
  <c r="L17" i="44"/>
  <c r="L15" i="44"/>
  <c r="L13" i="44"/>
  <c r="E20" i="45" l="1"/>
  <c r="D20" i="45"/>
  <c r="F20" i="45"/>
  <c r="F20" i="46"/>
  <c r="G20" i="46" s="1"/>
  <c r="F43" i="41"/>
  <c r="F63" i="41" s="1"/>
  <c r="E43" i="41"/>
  <c r="D43" i="41"/>
  <c r="C43" i="41"/>
  <c r="B43" i="41"/>
  <c r="E42" i="41"/>
  <c r="D42" i="41"/>
  <c r="C42" i="41"/>
  <c r="B42" i="41"/>
  <c r="F42" i="41"/>
  <c r="C63" i="41" l="1"/>
  <c r="D63" i="41"/>
  <c r="E63" i="41"/>
  <c r="B63" i="41"/>
  <c r="G63" i="41" s="1"/>
  <c r="G12" i="31" l="1"/>
  <c r="G11" i="31"/>
  <c r="F14" i="31"/>
  <c r="G14" i="31" s="1"/>
  <c r="F13" i="31"/>
  <c r="G13" i="31" s="1"/>
  <c r="G36" i="31" l="1"/>
  <c r="G36" i="29"/>
  <c r="B7" i="38"/>
  <c r="C7" i="38"/>
  <c r="B8" i="38"/>
  <c r="C8" i="38"/>
  <c r="B14" i="13"/>
  <c r="C14" i="13"/>
  <c r="B13" i="13"/>
  <c r="C13" i="13"/>
  <c r="C25" i="13" s="1"/>
  <c r="C8" i="41" l="1"/>
  <c r="B8" i="41"/>
  <c r="C7" i="41"/>
  <c r="B7" i="41"/>
  <c r="D14" i="41"/>
  <c r="D13" i="41"/>
  <c r="B31" i="41" l="1"/>
  <c r="B59" i="41" s="1"/>
  <c r="C31" i="41"/>
  <c r="C59" i="41" s="1"/>
  <c r="G30" i="31"/>
  <c r="F31" i="12"/>
  <c r="G30" i="12"/>
  <c r="G29" i="6"/>
  <c r="F20" i="24" l="1"/>
  <c r="E20" i="24"/>
  <c r="D20" i="24"/>
  <c r="C20" i="24"/>
  <c r="F20" i="8"/>
  <c r="E20" i="8"/>
  <c r="D20" i="8"/>
  <c r="C20" i="8"/>
  <c r="F20" i="25"/>
  <c r="E20" i="25"/>
  <c r="D20" i="25"/>
  <c r="C20" i="25"/>
  <c r="F20" i="26"/>
  <c r="E20" i="26"/>
  <c r="D20" i="26"/>
  <c r="C20" i="26"/>
  <c r="F20" i="28"/>
  <c r="E20" i="28"/>
  <c r="D20" i="28"/>
  <c r="C20" i="28"/>
  <c r="F20" i="15"/>
  <c r="E20" i="15"/>
  <c r="D20" i="15"/>
  <c r="C20" i="15"/>
  <c r="F20" i="19"/>
  <c r="E20" i="19"/>
  <c r="D20" i="19"/>
  <c r="C20" i="19"/>
  <c r="F20" i="21"/>
  <c r="E20" i="21"/>
  <c r="D20" i="21"/>
  <c r="C20" i="21"/>
  <c r="F20" i="30"/>
  <c r="E20" i="30"/>
  <c r="D20" i="30"/>
  <c r="C20" i="30"/>
  <c r="F20" i="5"/>
  <c r="E20" i="5"/>
  <c r="D20" i="5"/>
  <c r="C20" i="5"/>
  <c r="F20" i="6"/>
  <c r="E20" i="6"/>
  <c r="D20" i="6"/>
  <c r="C20" i="6"/>
  <c r="F20" i="7"/>
  <c r="E20" i="7"/>
  <c r="D20" i="7"/>
  <c r="C20" i="7"/>
  <c r="F20" i="27"/>
  <c r="E20" i="27"/>
  <c r="D20" i="27"/>
  <c r="C20" i="27"/>
  <c r="F20" i="29"/>
  <c r="E20" i="29"/>
  <c r="D20" i="29"/>
  <c r="C20" i="29"/>
  <c r="F20" i="38"/>
  <c r="E20" i="38"/>
  <c r="D20" i="38"/>
  <c r="C20" i="38"/>
  <c r="F20" i="9"/>
  <c r="E20" i="9"/>
  <c r="D20" i="9"/>
  <c r="C20" i="9"/>
  <c r="F20" i="12"/>
  <c r="E20" i="12"/>
  <c r="D20" i="12"/>
  <c r="C20" i="12"/>
  <c r="F20" i="13"/>
  <c r="E20" i="13"/>
  <c r="D20" i="13"/>
  <c r="C20" i="13"/>
  <c r="F20" i="14"/>
  <c r="E20" i="14"/>
  <c r="D20" i="14"/>
  <c r="C20" i="14"/>
  <c r="F20" i="16"/>
  <c r="F19" i="47" s="1"/>
  <c r="F20" i="47" s="1"/>
  <c r="E20" i="16"/>
  <c r="E19" i="47" s="1"/>
  <c r="E20" i="47" s="1"/>
  <c r="D20" i="16"/>
  <c r="D19" i="47" s="1"/>
  <c r="D20" i="47" s="1"/>
  <c r="C20" i="16"/>
  <c r="C19" i="47" s="1"/>
  <c r="C20" i="47" s="1"/>
  <c r="F20" i="17"/>
  <c r="E20" i="17"/>
  <c r="D20" i="17"/>
  <c r="C20" i="17"/>
  <c r="F20" i="20"/>
  <c r="E20" i="20"/>
  <c r="D20" i="20"/>
  <c r="C20" i="20"/>
  <c r="F20" i="22"/>
  <c r="E20" i="22"/>
  <c r="D20" i="22"/>
  <c r="C20" i="22"/>
  <c r="F20" i="31"/>
  <c r="E20" i="31"/>
  <c r="D20" i="31"/>
  <c r="C20" i="31"/>
  <c r="F20" i="33"/>
  <c r="E20" i="33"/>
  <c r="D20" i="33"/>
  <c r="C20" i="33"/>
  <c r="F20" i="41"/>
  <c r="E20" i="41"/>
  <c r="D20" i="41"/>
  <c r="C20" i="41"/>
  <c r="F20" i="18"/>
  <c r="E20" i="18"/>
  <c r="D20" i="18"/>
  <c r="C20" i="18"/>
  <c r="F20" i="36"/>
  <c r="E20" i="36"/>
  <c r="D20" i="36"/>
  <c r="C20" i="36"/>
  <c r="B20" i="24"/>
  <c r="B20" i="8"/>
  <c r="B20" i="25"/>
  <c r="B20" i="26"/>
  <c r="B20" i="28"/>
  <c r="B20" i="15"/>
  <c r="B20" i="19"/>
  <c r="B20" i="21"/>
  <c r="B20" i="30"/>
  <c r="B20" i="5"/>
  <c r="B20" i="6"/>
  <c r="B20" i="7"/>
  <c r="B20" i="27"/>
  <c r="B20" i="29"/>
  <c r="B20" i="38"/>
  <c r="B20" i="9"/>
  <c r="B20" i="12"/>
  <c r="B20" i="13"/>
  <c r="B20" i="14"/>
  <c r="B20" i="16"/>
  <c r="B19" i="47" s="1"/>
  <c r="B20" i="47" s="1"/>
  <c r="G20" i="47" s="1"/>
  <c r="B20" i="17"/>
  <c r="B20" i="20"/>
  <c r="B20" i="22"/>
  <c r="B20" i="31"/>
  <c r="B20" i="33"/>
  <c r="B20" i="41"/>
  <c r="B20" i="18"/>
  <c r="B20" i="36"/>
  <c r="G20" i="22" l="1"/>
  <c r="G20" i="38"/>
  <c r="G20" i="6"/>
  <c r="G20" i="19"/>
  <c r="G20" i="29"/>
  <c r="G20" i="5"/>
  <c r="G20" i="31"/>
  <c r="G20" i="16"/>
  <c r="G20" i="7"/>
  <c r="G20" i="20"/>
  <c r="G20" i="33"/>
  <c r="G20" i="12"/>
  <c r="G20" i="36"/>
  <c r="G20" i="41"/>
  <c r="G20" i="14"/>
  <c r="G20" i="9"/>
  <c r="G20" i="27"/>
  <c r="G20" i="30"/>
  <c r="G20" i="21"/>
  <c r="G20" i="15"/>
  <c r="G20" i="28"/>
  <c r="G20" i="26"/>
  <c r="G20" i="25"/>
  <c r="G20" i="8"/>
  <c r="G20" i="24"/>
  <c r="G20" i="13"/>
  <c r="G20" i="17"/>
  <c r="C55" i="47" l="1"/>
  <c r="D55" i="47"/>
  <c r="F8" i="46" l="1"/>
  <c r="X31" i="44"/>
  <c r="X30" i="44"/>
  <c r="O30" i="44"/>
  <c r="D30" i="44"/>
  <c r="X29" i="44"/>
  <c r="O29" i="44"/>
  <c r="X28" i="44"/>
  <c r="X27" i="44"/>
  <c r="O27" i="44"/>
  <c r="X26" i="44"/>
  <c r="X25" i="44"/>
  <c r="X24" i="44"/>
  <c r="O24" i="44"/>
  <c r="X23" i="44"/>
  <c r="X22" i="44"/>
  <c r="X21" i="44"/>
  <c r="X19" i="44"/>
  <c r="X18" i="44"/>
  <c r="D18" i="44"/>
  <c r="X17" i="44"/>
  <c r="O17" i="44"/>
  <c r="X16" i="44"/>
  <c r="X15" i="44"/>
  <c r="O15" i="44"/>
  <c r="X14" i="44"/>
  <c r="X13" i="44"/>
  <c r="O13" i="44"/>
  <c r="X12" i="44"/>
  <c r="X11" i="44"/>
  <c r="X10" i="44"/>
  <c r="N10" i="44"/>
  <c r="J10" i="44"/>
  <c r="X9" i="44"/>
  <c r="X8" i="44"/>
  <c r="X7" i="44"/>
  <c r="X6" i="44"/>
  <c r="D6" i="44"/>
  <c r="X5" i="44"/>
  <c r="X4" i="44"/>
  <c r="X3" i="44"/>
  <c r="G131" i="43"/>
  <c r="F131" i="43"/>
  <c r="E131" i="43"/>
  <c r="D131" i="43"/>
  <c r="C131" i="43"/>
  <c r="B131" i="43"/>
  <c r="F128" i="43"/>
  <c r="E128" i="43"/>
  <c r="D128" i="43"/>
  <c r="C128" i="43"/>
  <c r="B128" i="43"/>
  <c r="F126" i="43"/>
  <c r="E126" i="43"/>
  <c r="D126" i="43"/>
  <c r="C126" i="43"/>
  <c r="B126" i="43"/>
  <c r="F125" i="43"/>
  <c r="E125" i="43"/>
  <c r="D125" i="43"/>
  <c r="C125" i="43"/>
  <c r="B125" i="43"/>
  <c r="F122" i="43"/>
  <c r="E122" i="43"/>
  <c r="D122" i="43"/>
  <c r="C122" i="43"/>
  <c r="B122" i="43"/>
  <c r="F121" i="43"/>
  <c r="E121" i="43"/>
  <c r="D121" i="43"/>
  <c r="C121" i="43"/>
  <c r="B121" i="43"/>
  <c r="F120" i="43"/>
  <c r="E120" i="43"/>
  <c r="F119" i="43"/>
  <c r="E119" i="43"/>
  <c r="D119" i="43"/>
  <c r="C119" i="43"/>
  <c r="B119" i="43"/>
  <c r="F118" i="43"/>
  <c r="E118" i="43"/>
  <c r="D118" i="43"/>
  <c r="C118" i="43"/>
  <c r="B118" i="43"/>
  <c r="F116" i="43"/>
  <c r="E116" i="43"/>
  <c r="D116" i="43"/>
  <c r="C116" i="43"/>
  <c r="B116" i="43"/>
  <c r="F114" i="43"/>
  <c r="E114" i="43"/>
  <c r="D114" i="43"/>
  <c r="C114" i="43"/>
  <c r="B114" i="43"/>
  <c r="F112" i="43"/>
  <c r="E112" i="43"/>
  <c r="D112" i="43"/>
  <c r="C112" i="43"/>
  <c r="B112" i="43"/>
  <c r="F111" i="43"/>
  <c r="E111" i="43"/>
  <c r="D111" i="43"/>
  <c r="C111" i="43"/>
  <c r="B111" i="43"/>
  <c r="F110" i="43"/>
  <c r="E110" i="43"/>
  <c r="D110" i="43"/>
  <c r="C110" i="43"/>
  <c r="B110" i="43"/>
  <c r="F109" i="43"/>
  <c r="E109" i="43"/>
  <c r="D109" i="43"/>
  <c r="C109" i="43"/>
  <c r="B109" i="43"/>
  <c r="F108" i="43"/>
  <c r="E108" i="43"/>
  <c r="D108" i="43"/>
  <c r="C108" i="43"/>
  <c r="B108" i="43"/>
  <c r="B107" i="43"/>
  <c r="H107" i="43" s="1"/>
  <c r="D105" i="43"/>
  <c r="C105" i="43"/>
  <c r="B105" i="43"/>
  <c r="F103" i="43"/>
  <c r="E103" i="43"/>
  <c r="D103" i="43"/>
  <c r="C103" i="43"/>
  <c r="B103" i="43"/>
  <c r="F95" i="43"/>
  <c r="O28" i="44" s="1"/>
  <c r="E95" i="43"/>
  <c r="L28" i="44" s="1"/>
  <c r="D95" i="43"/>
  <c r="I28" i="44" s="1"/>
  <c r="C95" i="43"/>
  <c r="F28" i="44" s="1"/>
  <c r="B95" i="43"/>
  <c r="C28" i="44" s="1"/>
  <c r="F93" i="43"/>
  <c r="O26" i="44" s="1"/>
  <c r="E93" i="43"/>
  <c r="L26" i="44" s="1"/>
  <c r="D93" i="43"/>
  <c r="I26" i="44" s="1"/>
  <c r="C93" i="43"/>
  <c r="F26" i="44" s="1"/>
  <c r="B93" i="43"/>
  <c r="C26" i="44" s="1"/>
  <c r="F92" i="43"/>
  <c r="O25" i="44" s="1"/>
  <c r="E92" i="43"/>
  <c r="L25" i="44" s="1"/>
  <c r="M25" i="44" s="1"/>
  <c r="D92" i="43"/>
  <c r="I25" i="44" s="1"/>
  <c r="C92" i="43"/>
  <c r="F25" i="44" s="1"/>
  <c r="G25" i="44" s="1"/>
  <c r="B92" i="43"/>
  <c r="C25" i="44" s="1"/>
  <c r="F90" i="43"/>
  <c r="O23" i="44" s="1"/>
  <c r="E90" i="43"/>
  <c r="L23" i="44" s="1"/>
  <c r="D90" i="43"/>
  <c r="I23" i="44" s="1"/>
  <c r="J23" i="44" s="1"/>
  <c r="C90" i="43"/>
  <c r="F23" i="44" s="1"/>
  <c r="B90" i="43"/>
  <c r="C23" i="44" s="1"/>
  <c r="F89" i="43"/>
  <c r="O22" i="44" s="1"/>
  <c r="E89" i="43"/>
  <c r="L22" i="44" s="1"/>
  <c r="M22" i="44" s="1"/>
  <c r="D89" i="43"/>
  <c r="I22" i="44" s="1"/>
  <c r="C89" i="43"/>
  <c r="F22" i="44" s="1"/>
  <c r="B89" i="43"/>
  <c r="C22" i="44" s="1"/>
  <c r="F88" i="43"/>
  <c r="O21" i="44" s="1"/>
  <c r="D88" i="43"/>
  <c r="I21" i="44" s="1"/>
  <c r="C88" i="43"/>
  <c r="F21" i="44" s="1"/>
  <c r="B88" i="43"/>
  <c r="C21" i="44" s="1"/>
  <c r="F87" i="43"/>
  <c r="O20" i="44" s="1"/>
  <c r="E87" i="43"/>
  <c r="L20" i="44" s="1"/>
  <c r="F86" i="43"/>
  <c r="O19" i="44" s="1"/>
  <c r="E86" i="43"/>
  <c r="L19" i="44" s="1"/>
  <c r="D86" i="43"/>
  <c r="I19" i="44" s="1"/>
  <c r="C86" i="43"/>
  <c r="F19" i="44" s="1"/>
  <c r="G19" i="44" s="1"/>
  <c r="B86" i="43"/>
  <c r="C19" i="44" s="1"/>
  <c r="D19" i="44" s="1"/>
  <c r="F85" i="43"/>
  <c r="O18" i="44" s="1"/>
  <c r="E85" i="43"/>
  <c r="L18" i="44" s="1"/>
  <c r="D85" i="43"/>
  <c r="I18" i="44" s="1"/>
  <c r="C85" i="43"/>
  <c r="F18" i="44" s="1"/>
  <c r="B85" i="43"/>
  <c r="C18" i="44" s="1"/>
  <c r="F83" i="43"/>
  <c r="O16" i="44" s="1"/>
  <c r="E83" i="43"/>
  <c r="L16" i="44" s="1"/>
  <c r="D83" i="43"/>
  <c r="I16" i="44" s="1"/>
  <c r="C83" i="43"/>
  <c r="F16" i="44" s="1"/>
  <c r="B83" i="43"/>
  <c r="C16" i="44" s="1"/>
  <c r="D16" i="44" s="1"/>
  <c r="F81" i="43"/>
  <c r="O14" i="44" s="1"/>
  <c r="E81" i="43"/>
  <c r="L14" i="44" s="1"/>
  <c r="D81" i="43"/>
  <c r="I14" i="44" s="1"/>
  <c r="C81" i="43"/>
  <c r="F14" i="44" s="1"/>
  <c r="G14" i="44" s="1"/>
  <c r="B81" i="43"/>
  <c r="C14" i="44" s="1"/>
  <c r="F79" i="43"/>
  <c r="O12" i="44" s="1"/>
  <c r="E79" i="43"/>
  <c r="L12" i="44" s="1"/>
  <c r="D79" i="43"/>
  <c r="I12" i="44" s="1"/>
  <c r="J12" i="44" s="1"/>
  <c r="C79" i="43"/>
  <c r="F12" i="44" s="1"/>
  <c r="B79" i="43"/>
  <c r="C12" i="44" s="1"/>
  <c r="F78" i="43"/>
  <c r="O11" i="44" s="1"/>
  <c r="E78" i="43"/>
  <c r="L11" i="44" s="1"/>
  <c r="M11" i="44" s="1"/>
  <c r="D78" i="43"/>
  <c r="I11" i="44" s="1"/>
  <c r="J11" i="44" s="1"/>
  <c r="C78" i="43"/>
  <c r="F11" i="44" s="1"/>
  <c r="B78" i="43"/>
  <c r="C11" i="44" s="1"/>
  <c r="F77" i="43"/>
  <c r="O10" i="44" s="1"/>
  <c r="P10" i="44" s="1"/>
  <c r="E77" i="43"/>
  <c r="L10" i="44" s="1"/>
  <c r="M10" i="44" s="1"/>
  <c r="D77" i="43"/>
  <c r="I10" i="44" s="1"/>
  <c r="C77" i="43"/>
  <c r="F10" i="44" s="1"/>
  <c r="G10" i="44" s="1"/>
  <c r="B77" i="43"/>
  <c r="C10" i="44" s="1"/>
  <c r="D10" i="44" s="1"/>
  <c r="F76" i="43"/>
  <c r="O9" i="44" s="1"/>
  <c r="E76" i="43"/>
  <c r="L9" i="44" s="1"/>
  <c r="M9" i="44" s="1"/>
  <c r="D76" i="43"/>
  <c r="I9" i="44" s="1"/>
  <c r="C76" i="43"/>
  <c r="F9" i="44" s="1"/>
  <c r="G9" i="44" s="1"/>
  <c r="B76" i="43"/>
  <c r="C9" i="44" s="1"/>
  <c r="F75" i="43"/>
  <c r="O8" i="44" s="1"/>
  <c r="D75" i="43"/>
  <c r="I8" i="44" s="1"/>
  <c r="C75" i="43"/>
  <c r="F8" i="44" s="1"/>
  <c r="G8" i="44" s="1"/>
  <c r="B75" i="43"/>
  <c r="C8" i="44" s="1"/>
  <c r="F74" i="43"/>
  <c r="O7" i="44" s="1"/>
  <c r="E74" i="43"/>
  <c r="L7" i="44" s="1"/>
  <c r="D74" i="43"/>
  <c r="I7" i="44" s="1"/>
  <c r="J7" i="44" s="1"/>
  <c r="C74" i="43"/>
  <c r="F7" i="44" s="1"/>
  <c r="G7" i="44" s="1"/>
  <c r="B74" i="43"/>
  <c r="C7" i="44" s="1"/>
  <c r="F73" i="43"/>
  <c r="O6" i="44" s="1"/>
  <c r="E73" i="43"/>
  <c r="L6" i="44" s="1"/>
  <c r="M6" i="44" s="1"/>
  <c r="D73" i="43"/>
  <c r="I6" i="44" s="1"/>
  <c r="C73" i="43"/>
  <c r="F6" i="44" s="1"/>
  <c r="F72" i="43"/>
  <c r="O5" i="44" s="1"/>
  <c r="E72" i="43"/>
  <c r="L5" i="44" s="1"/>
  <c r="M5" i="44" s="1"/>
  <c r="D72" i="43"/>
  <c r="I5" i="44" s="1"/>
  <c r="C72" i="43"/>
  <c r="F5" i="44" s="1"/>
  <c r="B72" i="43"/>
  <c r="C5" i="44" s="1"/>
  <c r="F71" i="43"/>
  <c r="O4" i="44" s="1"/>
  <c r="E71" i="43"/>
  <c r="L4" i="44" s="1"/>
  <c r="D71" i="43"/>
  <c r="I4" i="44" s="1"/>
  <c r="C71" i="43"/>
  <c r="F4" i="44" s="1"/>
  <c r="B71" i="43"/>
  <c r="C4" i="44" s="1"/>
  <c r="D4" i="44" s="1"/>
  <c r="F70" i="43"/>
  <c r="E70" i="43"/>
  <c r="L3" i="44" s="1"/>
  <c r="D70" i="43"/>
  <c r="I3" i="44" s="1"/>
  <c r="C70" i="43"/>
  <c r="F3" i="44" s="1"/>
  <c r="G3" i="44" s="1"/>
  <c r="B70" i="43"/>
  <c r="C3" i="44" s="1"/>
  <c r="F62" i="43"/>
  <c r="E62" i="43"/>
  <c r="D62" i="43"/>
  <c r="C62" i="43"/>
  <c r="B62" i="43"/>
  <c r="F59" i="43"/>
  <c r="E59" i="43"/>
  <c r="D59" i="43"/>
  <c r="C59" i="43"/>
  <c r="B59" i="43"/>
  <c r="F56" i="43"/>
  <c r="D56" i="43"/>
  <c r="C56" i="43"/>
  <c r="B56" i="43"/>
  <c r="F54" i="43"/>
  <c r="H54" i="43" s="1"/>
  <c r="F53" i="43"/>
  <c r="E53" i="43"/>
  <c r="D53" i="43"/>
  <c r="C53" i="43"/>
  <c r="B53" i="43"/>
  <c r="F52" i="43"/>
  <c r="E52" i="43"/>
  <c r="D52" i="43"/>
  <c r="C52" i="43"/>
  <c r="B52" i="43"/>
  <c r="F50" i="43"/>
  <c r="E50" i="43"/>
  <c r="D50" i="43"/>
  <c r="C50" i="43"/>
  <c r="B50" i="43"/>
  <c r="F48" i="43"/>
  <c r="E48" i="43"/>
  <c r="D48" i="43"/>
  <c r="C48" i="43"/>
  <c r="B48" i="43"/>
  <c r="F46" i="43"/>
  <c r="E46" i="43"/>
  <c r="D46" i="43"/>
  <c r="C46" i="43"/>
  <c r="B46" i="43"/>
  <c r="F45" i="43"/>
  <c r="E45" i="43"/>
  <c r="D45" i="43"/>
  <c r="C45" i="43"/>
  <c r="B45" i="43"/>
  <c r="F44" i="43"/>
  <c r="E44" i="43"/>
  <c r="D44" i="43"/>
  <c r="C44" i="43"/>
  <c r="B44" i="43"/>
  <c r="F43" i="43"/>
  <c r="E43" i="43"/>
  <c r="D43" i="43"/>
  <c r="C43" i="43"/>
  <c r="B43" i="43"/>
  <c r="F42" i="43"/>
  <c r="E42" i="43"/>
  <c r="D42" i="43"/>
  <c r="C42" i="43"/>
  <c r="B42" i="43"/>
  <c r="F37" i="43"/>
  <c r="E37" i="43"/>
  <c r="D37" i="43"/>
  <c r="C37" i="43"/>
  <c r="B37" i="43"/>
  <c r="H31" i="43"/>
  <c r="H30" i="43"/>
  <c r="H28" i="43"/>
  <c r="H27" i="43"/>
  <c r="H25" i="43"/>
  <c r="H24" i="43"/>
  <c r="H22" i="43"/>
  <c r="H18" i="43"/>
  <c r="C17" i="43"/>
  <c r="B17" i="43"/>
  <c r="H16" i="43"/>
  <c r="H14" i="43"/>
  <c r="H8" i="43"/>
  <c r="H7" i="43"/>
  <c r="H6" i="43"/>
  <c r="H5" i="43"/>
  <c r="K163" i="42"/>
  <c r="J163" i="42"/>
  <c r="I163" i="42"/>
  <c r="H163" i="42"/>
  <c r="G163" i="42"/>
  <c r="F163" i="42"/>
  <c r="E163" i="42"/>
  <c r="D163" i="42"/>
  <c r="C163" i="42"/>
  <c r="B163" i="42"/>
  <c r="K162" i="42"/>
  <c r="J162" i="42"/>
  <c r="I162" i="42"/>
  <c r="H162" i="42"/>
  <c r="G162" i="42"/>
  <c r="F162" i="42"/>
  <c r="E162" i="42"/>
  <c r="D162" i="42"/>
  <c r="C162" i="42"/>
  <c r="B162" i="42"/>
  <c r="K161" i="42"/>
  <c r="J161" i="42"/>
  <c r="I161" i="42"/>
  <c r="H161" i="42"/>
  <c r="G161" i="42"/>
  <c r="F161" i="42"/>
  <c r="E161" i="42"/>
  <c r="D161" i="42"/>
  <c r="C161" i="42"/>
  <c r="B161" i="42"/>
  <c r="K160" i="42"/>
  <c r="J160" i="42"/>
  <c r="I160" i="42"/>
  <c r="H160" i="42"/>
  <c r="G160" i="42"/>
  <c r="F160" i="42"/>
  <c r="E160" i="42"/>
  <c r="D160" i="42"/>
  <c r="C160" i="42"/>
  <c r="B160" i="42"/>
  <c r="K159" i="42"/>
  <c r="J159" i="42"/>
  <c r="I159" i="42"/>
  <c r="H159" i="42"/>
  <c r="G159" i="42"/>
  <c r="F159" i="42"/>
  <c r="E159" i="42"/>
  <c r="D159" i="42"/>
  <c r="C159" i="42"/>
  <c r="B159" i="42"/>
  <c r="K158" i="42"/>
  <c r="J158" i="42"/>
  <c r="I158" i="42"/>
  <c r="H158" i="42"/>
  <c r="G158" i="42"/>
  <c r="F158" i="42"/>
  <c r="E158" i="42"/>
  <c r="D158" i="42"/>
  <c r="C158" i="42"/>
  <c r="B158" i="42"/>
  <c r="K157" i="42"/>
  <c r="J157" i="42"/>
  <c r="I157" i="42"/>
  <c r="H157" i="42"/>
  <c r="G157" i="42"/>
  <c r="F157" i="42"/>
  <c r="E157" i="42"/>
  <c r="D157" i="42"/>
  <c r="C157" i="42"/>
  <c r="B157" i="42"/>
  <c r="K156" i="42"/>
  <c r="J156" i="42"/>
  <c r="I156" i="42"/>
  <c r="H156" i="42"/>
  <c r="G156" i="42"/>
  <c r="F156" i="42"/>
  <c r="E156" i="42"/>
  <c r="D156" i="42"/>
  <c r="C156" i="42"/>
  <c r="B156" i="42"/>
  <c r="K155" i="42"/>
  <c r="J155" i="42"/>
  <c r="I155" i="42"/>
  <c r="H155" i="42"/>
  <c r="G155" i="42"/>
  <c r="F155" i="42"/>
  <c r="E155" i="42"/>
  <c r="D155" i="42"/>
  <c r="C155" i="42"/>
  <c r="B155" i="42"/>
  <c r="K154" i="42"/>
  <c r="J154" i="42"/>
  <c r="I154" i="42"/>
  <c r="H154" i="42"/>
  <c r="G154" i="42"/>
  <c r="F154" i="42"/>
  <c r="E154" i="42"/>
  <c r="D154" i="42"/>
  <c r="C154" i="42"/>
  <c r="B154" i="42"/>
  <c r="K153" i="42"/>
  <c r="J153" i="42"/>
  <c r="I153" i="42"/>
  <c r="H153" i="42"/>
  <c r="G153" i="42"/>
  <c r="F153" i="42"/>
  <c r="E153" i="42"/>
  <c r="D153" i="42"/>
  <c r="C153" i="42"/>
  <c r="B153" i="42"/>
  <c r="K152" i="42"/>
  <c r="J152" i="42"/>
  <c r="I152" i="42"/>
  <c r="H152" i="42"/>
  <c r="G152" i="42"/>
  <c r="F152" i="42"/>
  <c r="E152" i="42"/>
  <c r="D152" i="42"/>
  <c r="C152" i="42"/>
  <c r="B152" i="42"/>
  <c r="K151" i="42"/>
  <c r="J151" i="42"/>
  <c r="I151" i="42"/>
  <c r="H151" i="42"/>
  <c r="G151" i="42"/>
  <c r="F151" i="42"/>
  <c r="E151" i="42"/>
  <c r="D151" i="42"/>
  <c r="C151" i="42"/>
  <c r="B151" i="42"/>
  <c r="K150" i="42"/>
  <c r="J150" i="42"/>
  <c r="I150" i="42"/>
  <c r="H150" i="42"/>
  <c r="G150" i="42"/>
  <c r="F150" i="42"/>
  <c r="E150" i="42"/>
  <c r="D150" i="42"/>
  <c r="C150" i="42"/>
  <c r="B150" i="42"/>
  <c r="K149" i="42"/>
  <c r="J149" i="42"/>
  <c r="I149" i="42"/>
  <c r="H149" i="42"/>
  <c r="G149" i="42"/>
  <c r="F149" i="42"/>
  <c r="E149" i="42"/>
  <c r="D149" i="42"/>
  <c r="C149" i="42"/>
  <c r="B149" i="42"/>
  <c r="K148" i="42"/>
  <c r="J148" i="42"/>
  <c r="I148" i="42"/>
  <c r="H148" i="42"/>
  <c r="G148" i="42"/>
  <c r="F148" i="42"/>
  <c r="E148" i="42"/>
  <c r="D148" i="42"/>
  <c r="C148" i="42"/>
  <c r="B148" i="42"/>
  <c r="K147" i="42"/>
  <c r="J147" i="42"/>
  <c r="I147" i="42"/>
  <c r="H147" i="42"/>
  <c r="G147" i="42"/>
  <c r="F147" i="42"/>
  <c r="E147" i="42"/>
  <c r="D147" i="42"/>
  <c r="C147" i="42"/>
  <c r="B147" i="42"/>
  <c r="K146" i="42"/>
  <c r="J146" i="42"/>
  <c r="I146" i="42"/>
  <c r="H146" i="42"/>
  <c r="G146" i="42"/>
  <c r="F146" i="42"/>
  <c r="E146" i="42"/>
  <c r="D146" i="42"/>
  <c r="C146" i="42"/>
  <c r="B146" i="42"/>
  <c r="K145" i="42"/>
  <c r="J145" i="42"/>
  <c r="I145" i="42"/>
  <c r="H145" i="42"/>
  <c r="G145" i="42"/>
  <c r="F145" i="42"/>
  <c r="E145" i="42"/>
  <c r="D145" i="42"/>
  <c r="C145" i="42"/>
  <c r="B145" i="42"/>
  <c r="K144" i="42"/>
  <c r="J144" i="42"/>
  <c r="I144" i="42"/>
  <c r="H144" i="42"/>
  <c r="G144" i="42"/>
  <c r="F144" i="42"/>
  <c r="E144" i="42"/>
  <c r="D144" i="42"/>
  <c r="C144" i="42"/>
  <c r="B144" i="42"/>
  <c r="K143" i="42"/>
  <c r="J143" i="42"/>
  <c r="I143" i="42"/>
  <c r="H143" i="42"/>
  <c r="G143" i="42"/>
  <c r="F143" i="42"/>
  <c r="E143" i="42"/>
  <c r="D143" i="42"/>
  <c r="C143" i="42"/>
  <c r="B143" i="42"/>
  <c r="K142" i="42"/>
  <c r="J142" i="42"/>
  <c r="I142" i="42"/>
  <c r="H142" i="42"/>
  <c r="G142" i="42"/>
  <c r="F142" i="42"/>
  <c r="E142" i="42"/>
  <c r="D142" i="42"/>
  <c r="C142" i="42"/>
  <c r="B142" i="42"/>
  <c r="K141" i="42"/>
  <c r="J141" i="42"/>
  <c r="I141" i="42"/>
  <c r="H141" i="42"/>
  <c r="G141" i="42"/>
  <c r="F141" i="42"/>
  <c r="E141" i="42"/>
  <c r="D141" i="42"/>
  <c r="C141" i="42"/>
  <c r="B141" i="42"/>
  <c r="K140" i="42"/>
  <c r="J140" i="42"/>
  <c r="I140" i="42"/>
  <c r="H140" i="42"/>
  <c r="G140" i="42"/>
  <c r="F140" i="42"/>
  <c r="E140" i="42"/>
  <c r="D140" i="42"/>
  <c r="C140" i="42"/>
  <c r="B140" i="42"/>
  <c r="K139" i="42"/>
  <c r="J139" i="42"/>
  <c r="I139" i="42"/>
  <c r="H139" i="42"/>
  <c r="G139" i="42"/>
  <c r="F139" i="42"/>
  <c r="E139" i="42"/>
  <c r="D139" i="42"/>
  <c r="C139" i="42"/>
  <c r="B139" i="42"/>
  <c r="K138" i="42"/>
  <c r="J138" i="42"/>
  <c r="I138" i="42"/>
  <c r="H138" i="42"/>
  <c r="G138" i="42"/>
  <c r="F138" i="42"/>
  <c r="E138" i="42"/>
  <c r="D138" i="42"/>
  <c r="C138" i="42"/>
  <c r="B138" i="42"/>
  <c r="K137" i="42"/>
  <c r="J137" i="42"/>
  <c r="I137" i="42"/>
  <c r="H137" i="42"/>
  <c r="G137" i="42"/>
  <c r="F137" i="42"/>
  <c r="E137" i="42"/>
  <c r="D137" i="42"/>
  <c r="C137" i="42"/>
  <c r="B137" i="42"/>
  <c r="K136" i="42"/>
  <c r="J136" i="42"/>
  <c r="I136" i="42"/>
  <c r="H136" i="42"/>
  <c r="G136" i="42"/>
  <c r="F136" i="42"/>
  <c r="E136" i="42"/>
  <c r="D136" i="42"/>
  <c r="C136" i="42"/>
  <c r="B136" i="42"/>
  <c r="F130" i="42"/>
  <c r="E130" i="42"/>
  <c r="D130" i="42"/>
  <c r="C130" i="42"/>
  <c r="B130" i="42"/>
  <c r="F129" i="42"/>
  <c r="E129" i="42"/>
  <c r="D129" i="42"/>
  <c r="C129" i="42"/>
  <c r="B129" i="42"/>
  <c r="F128" i="42"/>
  <c r="E128" i="42"/>
  <c r="D128" i="42"/>
  <c r="C128" i="42"/>
  <c r="B128" i="42"/>
  <c r="F127" i="42"/>
  <c r="E127" i="42"/>
  <c r="D127" i="42"/>
  <c r="C127" i="42"/>
  <c r="B127" i="42"/>
  <c r="F126" i="42"/>
  <c r="E126" i="42"/>
  <c r="D126" i="42"/>
  <c r="C126" i="42"/>
  <c r="B126" i="42"/>
  <c r="F125" i="42"/>
  <c r="E125" i="42"/>
  <c r="D125" i="42"/>
  <c r="C125" i="42"/>
  <c r="B125" i="42"/>
  <c r="F124" i="42"/>
  <c r="E124" i="42"/>
  <c r="D124" i="42"/>
  <c r="C124" i="42"/>
  <c r="B124" i="42"/>
  <c r="F123" i="42"/>
  <c r="E123" i="42"/>
  <c r="D123" i="42"/>
  <c r="C123" i="42"/>
  <c r="B123" i="42"/>
  <c r="F122" i="42"/>
  <c r="E122" i="42"/>
  <c r="D122" i="42"/>
  <c r="C122" i="42"/>
  <c r="B122" i="42"/>
  <c r="F121" i="42"/>
  <c r="E121" i="42"/>
  <c r="D121" i="42"/>
  <c r="C121" i="42"/>
  <c r="B121" i="42"/>
  <c r="F120" i="42"/>
  <c r="E120" i="42"/>
  <c r="D120" i="42"/>
  <c r="C120" i="42"/>
  <c r="B120" i="42"/>
  <c r="F119" i="42"/>
  <c r="E119" i="42"/>
  <c r="D119" i="42"/>
  <c r="C119" i="42"/>
  <c r="B119" i="42"/>
  <c r="F118" i="42"/>
  <c r="E118" i="42"/>
  <c r="D118" i="42"/>
  <c r="C118" i="42"/>
  <c r="B118" i="42"/>
  <c r="F117" i="42"/>
  <c r="E117" i="42"/>
  <c r="D117" i="42"/>
  <c r="C117" i="42"/>
  <c r="B117" i="42"/>
  <c r="F116" i="42"/>
  <c r="E116" i="42"/>
  <c r="D116" i="42"/>
  <c r="C116" i="42"/>
  <c r="B116" i="42"/>
  <c r="F115" i="42"/>
  <c r="E115" i="42"/>
  <c r="D115" i="42"/>
  <c r="C115" i="42"/>
  <c r="B115" i="42"/>
  <c r="F114" i="42"/>
  <c r="E114" i="42"/>
  <c r="D114" i="42"/>
  <c r="C114" i="42"/>
  <c r="B114" i="42"/>
  <c r="F113" i="42"/>
  <c r="E113" i="42"/>
  <c r="D113" i="42"/>
  <c r="C113" i="42"/>
  <c r="B113" i="42"/>
  <c r="F112" i="42"/>
  <c r="E112" i="42"/>
  <c r="D112" i="42"/>
  <c r="C112" i="42"/>
  <c r="B112" i="42"/>
  <c r="F111" i="42"/>
  <c r="E111" i="42"/>
  <c r="D111" i="42"/>
  <c r="C111" i="42"/>
  <c r="B111" i="42"/>
  <c r="F109" i="42"/>
  <c r="E109" i="42"/>
  <c r="D109" i="42"/>
  <c r="C109" i="42"/>
  <c r="B109" i="42"/>
  <c r="F108" i="42"/>
  <c r="E108" i="42"/>
  <c r="D108" i="42"/>
  <c r="C108" i="42"/>
  <c r="B108" i="42"/>
  <c r="F107" i="42"/>
  <c r="E107" i="42"/>
  <c r="D107" i="42"/>
  <c r="C107" i="42"/>
  <c r="B107" i="42"/>
  <c r="F106" i="42"/>
  <c r="E106" i="42"/>
  <c r="D106" i="42"/>
  <c r="C106" i="42"/>
  <c r="B106" i="42"/>
  <c r="F105" i="42"/>
  <c r="E105" i="42"/>
  <c r="D105" i="42"/>
  <c r="C105" i="42"/>
  <c r="B105" i="42"/>
  <c r="F104" i="42"/>
  <c r="E104" i="42"/>
  <c r="D104" i="42"/>
  <c r="C104" i="42"/>
  <c r="B104" i="42"/>
  <c r="F103" i="42"/>
  <c r="E103" i="42"/>
  <c r="D103" i="42"/>
  <c r="C103" i="42"/>
  <c r="B103" i="42"/>
  <c r="F97" i="42"/>
  <c r="N30" i="44" s="1"/>
  <c r="P30" i="44" s="1"/>
  <c r="E97" i="42"/>
  <c r="K30" i="44" s="1"/>
  <c r="M30" i="44" s="1"/>
  <c r="D97" i="42"/>
  <c r="H30" i="44" s="1"/>
  <c r="J30" i="44" s="1"/>
  <c r="C97" i="42"/>
  <c r="E30" i="44" s="1"/>
  <c r="G30" i="44" s="1"/>
  <c r="B97" i="42"/>
  <c r="B30" i="44" s="1"/>
  <c r="F96" i="42"/>
  <c r="N29" i="44" s="1"/>
  <c r="D96" i="42"/>
  <c r="H29" i="44" s="1"/>
  <c r="J29" i="44" s="1"/>
  <c r="C96" i="42"/>
  <c r="E29" i="44" s="1"/>
  <c r="G29" i="44" s="1"/>
  <c r="B96" i="42"/>
  <c r="B29" i="44" s="1"/>
  <c r="D29" i="44" s="1"/>
  <c r="F95" i="42"/>
  <c r="N28" i="44" s="1"/>
  <c r="E95" i="42"/>
  <c r="K28" i="44" s="1"/>
  <c r="D95" i="42"/>
  <c r="H28" i="44" s="1"/>
  <c r="C95" i="42"/>
  <c r="E28" i="44" s="1"/>
  <c r="B95" i="42"/>
  <c r="B28" i="44" s="1"/>
  <c r="F94" i="42"/>
  <c r="N27" i="44" s="1"/>
  <c r="P27" i="44" s="1"/>
  <c r="E94" i="42"/>
  <c r="K27" i="44" s="1"/>
  <c r="M27" i="44" s="1"/>
  <c r="D94" i="42"/>
  <c r="H27" i="44" s="1"/>
  <c r="J27" i="44" s="1"/>
  <c r="C94" i="42"/>
  <c r="E27" i="44" s="1"/>
  <c r="G27" i="44" s="1"/>
  <c r="B94" i="42"/>
  <c r="B27" i="44" s="1"/>
  <c r="D27" i="44" s="1"/>
  <c r="F93" i="42"/>
  <c r="N26" i="44" s="1"/>
  <c r="E93" i="42"/>
  <c r="K26" i="44" s="1"/>
  <c r="D93" i="42"/>
  <c r="H26" i="44" s="1"/>
  <c r="C93" i="42"/>
  <c r="E26" i="44" s="1"/>
  <c r="B93" i="42"/>
  <c r="B26" i="44" s="1"/>
  <c r="F92" i="42"/>
  <c r="N25" i="44" s="1"/>
  <c r="E92" i="42"/>
  <c r="K25" i="44" s="1"/>
  <c r="D92" i="42"/>
  <c r="H25" i="44" s="1"/>
  <c r="C92" i="42"/>
  <c r="E25" i="44" s="1"/>
  <c r="B92" i="42"/>
  <c r="B25" i="44" s="1"/>
  <c r="D25" i="44" s="1"/>
  <c r="F91" i="42"/>
  <c r="N24" i="44" s="1"/>
  <c r="P24" i="44" s="1"/>
  <c r="E91" i="42"/>
  <c r="K24" i="44" s="1"/>
  <c r="M24" i="44" s="1"/>
  <c r="D91" i="42"/>
  <c r="H24" i="44" s="1"/>
  <c r="J24" i="44" s="1"/>
  <c r="C91" i="42"/>
  <c r="E24" i="44" s="1"/>
  <c r="G24" i="44" s="1"/>
  <c r="B91" i="42"/>
  <c r="B24" i="44" s="1"/>
  <c r="D24" i="44" s="1"/>
  <c r="F90" i="42"/>
  <c r="N23" i="44" s="1"/>
  <c r="E90" i="42"/>
  <c r="K23" i="44" s="1"/>
  <c r="D90" i="42"/>
  <c r="H23" i="44" s="1"/>
  <c r="C90" i="42"/>
  <c r="E23" i="44" s="1"/>
  <c r="B90" i="42"/>
  <c r="B23" i="44" s="1"/>
  <c r="F89" i="42"/>
  <c r="N22" i="44" s="1"/>
  <c r="E89" i="42"/>
  <c r="K22" i="44" s="1"/>
  <c r="D89" i="42"/>
  <c r="H22" i="44" s="1"/>
  <c r="C89" i="42"/>
  <c r="E22" i="44" s="1"/>
  <c r="B89" i="42"/>
  <c r="B22" i="44" s="1"/>
  <c r="F88" i="42"/>
  <c r="N21" i="44" s="1"/>
  <c r="C88" i="42"/>
  <c r="E21" i="44" s="1"/>
  <c r="B88" i="42"/>
  <c r="B21" i="44" s="1"/>
  <c r="F87" i="42"/>
  <c r="N20" i="44" s="1"/>
  <c r="E87" i="42"/>
  <c r="K20" i="44" s="1"/>
  <c r="D87" i="42"/>
  <c r="H20" i="44" s="1"/>
  <c r="J20" i="44" s="1"/>
  <c r="C87" i="42"/>
  <c r="E20" i="44" s="1"/>
  <c r="G20" i="44" s="1"/>
  <c r="B87" i="42"/>
  <c r="B20" i="44" s="1"/>
  <c r="D20" i="44" s="1"/>
  <c r="F86" i="42"/>
  <c r="N19" i="44" s="1"/>
  <c r="E86" i="42"/>
  <c r="K19" i="44" s="1"/>
  <c r="D86" i="42"/>
  <c r="H19" i="44" s="1"/>
  <c r="C86" i="42"/>
  <c r="E19" i="44" s="1"/>
  <c r="B86" i="42"/>
  <c r="B19" i="44" s="1"/>
  <c r="F85" i="42"/>
  <c r="N18" i="44" s="1"/>
  <c r="E85" i="42"/>
  <c r="K18" i="44" s="1"/>
  <c r="D85" i="42"/>
  <c r="H18" i="44" s="1"/>
  <c r="C85" i="42"/>
  <c r="E18" i="44" s="1"/>
  <c r="B85" i="42"/>
  <c r="B18" i="44" s="1"/>
  <c r="F84" i="42"/>
  <c r="N17" i="44" s="1"/>
  <c r="P17" i="44" s="1"/>
  <c r="E84" i="42"/>
  <c r="K17" i="44" s="1"/>
  <c r="M17" i="44" s="1"/>
  <c r="D84" i="42"/>
  <c r="H17" i="44" s="1"/>
  <c r="J17" i="44" s="1"/>
  <c r="C84" i="42"/>
  <c r="E17" i="44" s="1"/>
  <c r="G17" i="44" s="1"/>
  <c r="B84" i="42"/>
  <c r="B17" i="44" s="1"/>
  <c r="D17" i="44" s="1"/>
  <c r="F83" i="42"/>
  <c r="N16" i="44" s="1"/>
  <c r="E83" i="42"/>
  <c r="K16" i="44" s="1"/>
  <c r="D83" i="42"/>
  <c r="H16" i="44" s="1"/>
  <c r="C83" i="42"/>
  <c r="E16" i="44" s="1"/>
  <c r="B83" i="42"/>
  <c r="B16" i="44" s="1"/>
  <c r="F82" i="42"/>
  <c r="N15" i="44" s="1"/>
  <c r="P15" i="44" s="1"/>
  <c r="E82" i="42"/>
  <c r="K15" i="44" s="1"/>
  <c r="M15" i="44" s="1"/>
  <c r="D82" i="42"/>
  <c r="H15" i="44" s="1"/>
  <c r="J15" i="44" s="1"/>
  <c r="C82" i="42"/>
  <c r="E15" i="44" s="1"/>
  <c r="G15" i="44" s="1"/>
  <c r="B82" i="42"/>
  <c r="B15" i="44" s="1"/>
  <c r="D15" i="44" s="1"/>
  <c r="F81" i="42"/>
  <c r="N14" i="44" s="1"/>
  <c r="E81" i="42"/>
  <c r="K14" i="44" s="1"/>
  <c r="D81" i="42"/>
  <c r="H14" i="44" s="1"/>
  <c r="C81" i="42"/>
  <c r="E14" i="44" s="1"/>
  <c r="B81" i="42"/>
  <c r="B14" i="44" s="1"/>
  <c r="D14" i="44" s="1"/>
  <c r="F80" i="42"/>
  <c r="N13" i="44" s="1"/>
  <c r="P13" i="44" s="1"/>
  <c r="E80" i="42"/>
  <c r="K13" i="44" s="1"/>
  <c r="M13" i="44" s="1"/>
  <c r="D80" i="42"/>
  <c r="H13" i="44" s="1"/>
  <c r="J13" i="44" s="1"/>
  <c r="C80" i="42"/>
  <c r="E13" i="44" s="1"/>
  <c r="G13" i="44" s="1"/>
  <c r="B80" i="42"/>
  <c r="B13" i="44" s="1"/>
  <c r="D13" i="44" s="1"/>
  <c r="F79" i="42"/>
  <c r="N12" i="44" s="1"/>
  <c r="E79" i="42"/>
  <c r="K12" i="44" s="1"/>
  <c r="D79" i="42"/>
  <c r="H12" i="44" s="1"/>
  <c r="C79" i="42"/>
  <c r="E12" i="44" s="1"/>
  <c r="B79" i="42"/>
  <c r="B12" i="44" s="1"/>
  <c r="F78" i="42"/>
  <c r="N11" i="44" s="1"/>
  <c r="E78" i="42"/>
  <c r="K11" i="44" s="1"/>
  <c r="D78" i="42"/>
  <c r="H11" i="44" s="1"/>
  <c r="C78" i="42"/>
  <c r="E11" i="44" s="1"/>
  <c r="B78" i="42"/>
  <c r="B11" i="44" s="1"/>
  <c r="F76" i="42"/>
  <c r="N9" i="44" s="1"/>
  <c r="E76" i="42"/>
  <c r="K9" i="44" s="1"/>
  <c r="D76" i="42"/>
  <c r="H9" i="44" s="1"/>
  <c r="C76" i="42"/>
  <c r="E9" i="44" s="1"/>
  <c r="B76" i="42"/>
  <c r="B9" i="44" s="1"/>
  <c r="F75" i="42"/>
  <c r="N8" i="44" s="1"/>
  <c r="D75" i="42"/>
  <c r="H8" i="44" s="1"/>
  <c r="C75" i="42"/>
  <c r="E8" i="44" s="1"/>
  <c r="B75" i="42"/>
  <c r="B8" i="44" s="1"/>
  <c r="D8" i="44" s="1"/>
  <c r="F74" i="42"/>
  <c r="N7" i="44" s="1"/>
  <c r="E74" i="42"/>
  <c r="K7" i="44" s="1"/>
  <c r="M7" i="44" s="1"/>
  <c r="D74" i="42"/>
  <c r="H7" i="44" s="1"/>
  <c r="C74" i="42"/>
  <c r="E7" i="44" s="1"/>
  <c r="B74" i="42"/>
  <c r="B7" i="44" s="1"/>
  <c r="D7" i="44" s="1"/>
  <c r="F73" i="42"/>
  <c r="N6" i="44" s="1"/>
  <c r="E73" i="42"/>
  <c r="K6" i="44" s="1"/>
  <c r="D73" i="42"/>
  <c r="H6" i="44" s="1"/>
  <c r="C73" i="42"/>
  <c r="E6" i="44" s="1"/>
  <c r="B73" i="42"/>
  <c r="B6" i="44" s="1"/>
  <c r="F72" i="42"/>
  <c r="N5" i="44" s="1"/>
  <c r="E72" i="42"/>
  <c r="K5" i="44" s="1"/>
  <c r="D72" i="42"/>
  <c r="H5" i="44" s="1"/>
  <c r="C72" i="42"/>
  <c r="E5" i="44" s="1"/>
  <c r="B72" i="42"/>
  <c r="B5" i="44" s="1"/>
  <c r="F71" i="42"/>
  <c r="N4" i="44" s="1"/>
  <c r="E71" i="42"/>
  <c r="K4" i="44" s="1"/>
  <c r="D71" i="42"/>
  <c r="H4" i="44" s="1"/>
  <c r="C71" i="42"/>
  <c r="E4" i="44" s="1"/>
  <c r="B71" i="42"/>
  <c r="B4" i="44" s="1"/>
  <c r="F70" i="42"/>
  <c r="N3" i="44" s="1"/>
  <c r="E70" i="42"/>
  <c r="K3" i="44" s="1"/>
  <c r="M3" i="44" s="1"/>
  <c r="D70" i="42"/>
  <c r="H3" i="44" s="1"/>
  <c r="C70" i="42"/>
  <c r="E3" i="44" s="1"/>
  <c r="B70" i="42"/>
  <c r="B3" i="44" s="1"/>
  <c r="D3" i="44" s="1"/>
  <c r="F64" i="42"/>
  <c r="E64" i="42"/>
  <c r="D64" i="42"/>
  <c r="C64" i="42"/>
  <c r="B64" i="42"/>
  <c r="F63" i="42"/>
  <c r="E63" i="42"/>
  <c r="D63" i="42"/>
  <c r="C63" i="42"/>
  <c r="B63" i="42"/>
  <c r="F62" i="42"/>
  <c r="E62" i="42"/>
  <c r="D62" i="42"/>
  <c r="C62" i="42"/>
  <c r="B62" i="42"/>
  <c r="F61" i="42"/>
  <c r="E61" i="42"/>
  <c r="D61" i="42"/>
  <c r="C61" i="42"/>
  <c r="B61" i="42"/>
  <c r="F60" i="42"/>
  <c r="E60" i="42"/>
  <c r="D60" i="42"/>
  <c r="C60" i="42"/>
  <c r="B60" i="42"/>
  <c r="F59" i="42"/>
  <c r="E59" i="42"/>
  <c r="C59" i="42"/>
  <c r="B59" i="42"/>
  <c r="F58" i="42"/>
  <c r="E58" i="42"/>
  <c r="D58" i="42"/>
  <c r="C58" i="42"/>
  <c r="B58" i="42"/>
  <c r="F57" i="42"/>
  <c r="E57" i="42"/>
  <c r="D57" i="42"/>
  <c r="C57" i="42"/>
  <c r="B57" i="42"/>
  <c r="F56" i="42"/>
  <c r="E56" i="42"/>
  <c r="D56" i="42"/>
  <c r="C56" i="42"/>
  <c r="B56" i="42"/>
  <c r="F55" i="42"/>
  <c r="E55" i="42"/>
  <c r="D55" i="42"/>
  <c r="C55" i="42"/>
  <c r="B55" i="42"/>
  <c r="F54" i="42"/>
  <c r="E54" i="42"/>
  <c r="D54" i="42"/>
  <c r="C54" i="42"/>
  <c r="B54" i="42"/>
  <c r="F53" i="42"/>
  <c r="E53" i="42"/>
  <c r="D53" i="42"/>
  <c r="C53" i="42"/>
  <c r="B53" i="42"/>
  <c r="F52" i="42"/>
  <c r="E52" i="42"/>
  <c r="D52" i="42"/>
  <c r="C52" i="42"/>
  <c r="B52" i="42"/>
  <c r="F51" i="42"/>
  <c r="E51" i="42"/>
  <c r="D51" i="42"/>
  <c r="C51" i="42"/>
  <c r="B51" i="42"/>
  <c r="F50" i="42"/>
  <c r="E50" i="42"/>
  <c r="D50" i="42"/>
  <c r="C50" i="42"/>
  <c r="B50" i="42"/>
  <c r="F49" i="42"/>
  <c r="E49" i="42"/>
  <c r="D49" i="42"/>
  <c r="C49" i="42"/>
  <c r="B49" i="42"/>
  <c r="F48" i="42"/>
  <c r="E48" i="42"/>
  <c r="D48" i="42"/>
  <c r="C48" i="42"/>
  <c r="B48" i="42"/>
  <c r="F47" i="42"/>
  <c r="E47" i="42"/>
  <c r="D47" i="42"/>
  <c r="C47" i="42"/>
  <c r="B47" i="42"/>
  <c r="F46" i="42"/>
  <c r="E46" i="42"/>
  <c r="D46" i="42"/>
  <c r="C46" i="42"/>
  <c r="B46" i="42"/>
  <c r="F45" i="42"/>
  <c r="E45" i="42"/>
  <c r="D45" i="42"/>
  <c r="C45" i="42"/>
  <c r="B45" i="42"/>
  <c r="F43" i="42"/>
  <c r="E43" i="42"/>
  <c r="D43" i="42"/>
  <c r="C43" i="42"/>
  <c r="B43" i="42"/>
  <c r="F42" i="42"/>
  <c r="E42" i="42"/>
  <c r="D42" i="42"/>
  <c r="C42" i="42"/>
  <c r="B42" i="42"/>
  <c r="F41" i="42"/>
  <c r="E41" i="42"/>
  <c r="D41" i="42"/>
  <c r="C41" i="42"/>
  <c r="B41" i="42"/>
  <c r="F40" i="42"/>
  <c r="E40" i="42"/>
  <c r="D40" i="42"/>
  <c r="C40" i="42"/>
  <c r="B40" i="42"/>
  <c r="F39" i="42"/>
  <c r="E39" i="42"/>
  <c r="D39" i="42"/>
  <c r="C39" i="42"/>
  <c r="B39" i="42"/>
  <c r="F38" i="42"/>
  <c r="E38" i="42"/>
  <c r="D38" i="42"/>
  <c r="C38" i="42"/>
  <c r="B38" i="42"/>
  <c r="F37" i="42"/>
  <c r="E37" i="42"/>
  <c r="D37" i="42"/>
  <c r="C37" i="42"/>
  <c r="B37" i="42"/>
  <c r="C21" i="42"/>
  <c r="B21" i="42"/>
  <c r="C14" i="42"/>
  <c r="B14" i="42"/>
  <c r="D55" i="34"/>
  <c r="C55" i="34"/>
  <c r="B55" i="34"/>
  <c r="F41" i="34"/>
  <c r="E41" i="34"/>
  <c r="D41" i="34"/>
  <c r="C41" i="34"/>
  <c r="B41" i="34"/>
  <c r="F40" i="34"/>
  <c r="E40" i="34"/>
  <c r="D40" i="34"/>
  <c r="C40" i="34"/>
  <c r="B40" i="34"/>
  <c r="G36" i="34"/>
  <c r="G35" i="34"/>
  <c r="F30" i="34"/>
  <c r="D30" i="34"/>
  <c r="C30" i="34"/>
  <c r="B30" i="34"/>
  <c r="F29" i="34"/>
  <c r="C29" i="34"/>
  <c r="B29" i="34"/>
  <c r="F19" i="34"/>
  <c r="D19" i="34"/>
  <c r="C19" i="34"/>
  <c r="B19" i="34"/>
  <c r="F18" i="34"/>
  <c r="E18" i="34"/>
  <c r="C18" i="34"/>
  <c r="B18" i="34"/>
  <c r="F12" i="34"/>
  <c r="E12" i="34"/>
  <c r="D12" i="34"/>
  <c r="C12" i="34"/>
  <c r="B12" i="34"/>
  <c r="F11" i="34"/>
  <c r="E11" i="34"/>
  <c r="D11" i="34"/>
  <c r="C11" i="34"/>
  <c r="B11" i="34"/>
  <c r="D6" i="34"/>
  <c r="C6" i="34"/>
  <c r="B6" i="34"/>
  <c r="D5" i="34"/>
  <c r="C5" i="34"/>
  <c r="B5" i="34"/>
  <c r="F43" i="36"/>
  <c r="F63" i="36" s="1"/>
  <c r="E43" i="36"/>
  <c r="E63" i="36" s="1"/>
  <c r="D43" i="36"/>
  <c r="D63" i="36" s="1"/>
  <c r="C43" i="36"/>
  <c r="C63" i="36" s="1"/>
  <c r="B43" i="36"/>
  <c r="B63" i="36" s="1"/>
  <c r="F42" i="36"/>
  <c r="E42" i="36"/>
  <c r="D42" i="36"/>
  <c r="C42" i="36"/>
  <c r="B42" i="36"/>
  <c r="G41" i="36"/>
  <c r="G40" i="36"/>
  <c r="G36" i="36"/>
  <c r="G35" i="36"/>
  <c r="G125" i="43" s="1"/>
  <c r="F31" i="36"/>
  <c r="E31" i="36"/>
  <c r="D31" i="36"/>
  <c r="C31" i="36"/>
  <c r="C59" i="36" s="1"/>
  <c r="B31" i="36"/>
  <c r="G30" i="36"/>
  <c r="G29" i="36"/>
  <c r="G92" i="43" s="1"/>
  <c r="G19" i="36"/>
  <c r="D59" i="42"/>
  <c r="F14" i="36"/>
  <c r="F26" i="43" s="1"/>
  <c r="E14" i="36"/>
  <c r="E26" i="43" s="1"/>
  <c r="D14" i="36"/>
  <c r="D26" i="43" s="1"/>
  <c r="C14" i="36"/>
  <c r="C26" i="43" s="1"/>
  <c r="B14" i="36"/>
  <c r="F13" i="36"/>
  <c r="F25" i="36" s="1"/>
  <c r="E13" i="36"/>
  <c r="E25" i="36" s="1"/>
  <c r="D13" i="36"/>
  <c r="D25" i="36" s="1"/>
  <c r="C13" i="36"/>
  <c r="C25" i="36" s="1"/>
  <c r="B13" i="36"/>
  <c r="B25" i="36" s="1"/>
  <c r="G12" i="36"/>
  <c r="G11" i="36"/>
  <c r="E8" i="36"/>
  <c r="D8" i="36"/>
  <c r="C8" i="36"/>
  <c r="B8" i="36"/>
  <c r="B26" i="42" s="1"/>
  <c r="E7" i="36"/>
  <c r="E24" i="36" s="1"/>
  <c r="D7" i="36"/>
  <c r="C7" i="36"/>
  <c r="C24" i="36" s="1"/>
  <c r="B7" i="36"/>
  <c r="G5" i="36"/>
  <c r="F43" i="18"/>
  <c r="F63" i="18" s="1"/>
  <c r="E43" i="18"/>
  <c r="E63" i="18" s="1"/>
  <c r="D43" i="18"/>
  <c r="D63" i="18" s="1"/>
  <c r="C43" i="18"/>
  <c r="C63" i="18" s="1"/>
  <c r="B43" i="18"/>
  <c r="B63" i="18" s="1"/>
  <c r="F42" i="18"/>
  <c r="E42" i="18"/>
  <c r="D42" i="18"/>
  <c r="C42" i="18"/>
  <c r="B42" i="18"/>
  <c r="G41" i="18"/>
  <c r="G40" i="18"/>
  <c r="G35" i="18"/>
  <c r="G124" i="43" s="1"/>
  <c r="F31" i="18"/>
  <c r="E31" i="18"/>
  <c r="D31" i="18"/>
  <c r="C31" i="18"/>
  <c r="B31" i="18"/>
  <c r="G29" i="18"/>
  <c r="G91" i="43" s="1"/>
  <c r="G18" i="18"/>
  <c r="G20" i="18" s="1"/>
  <c r="E8" i="18"/>
  <c r="E25" i="42" s="1"/>
  <c r="D8" i="18"/>
  <c r="C8" i="18"/>
  <c r="B8" i="18"/>
  <c r="B25" i="42" s="1"/>
  <c r="E7" i="18"/>
  <c r="E24" i="18" s="1"/>
  <c r="D7" i="18"/>
  <c r="D24" i="18" s="1"/>
  <c r="C7" i="18"/>
  <c r="C24" i="18" s="1"/>
  <c r="B7" i="18"/>
  <c r="G6" i="18"/>
  <c r="G55" i="41"/>
  <c r="G42" i="41"/>
  <c r="G41" i="41"/>
  <c r="G40" i="41"/>
  <c r="G36" i="41"/>
  <c r="G35" i="41"/>
  <c r="G120" i="43" s="1"/>
  <c r="F31" i="41"/>
  <c r="F59" i="41" s="1"/>
  <c r="E31" i="41"/>
  <c r="E59" i="41" s="1"/>
  <c r="D31" i="41"/>
  <c r="D59" i="41" s="1"/>
  <c r="G30" i="41"/>
  <c r="G29" i="41"/>
  <c r="G87" i="43" s="1"/>
  <c r="G19" i="41"/>
  <c r="G18" i="41"/>
  <c r="F14" i="41"/>
  <c r="E14" i="41"/>
  <c r="F13" i="41"/>
  <c r="F25" i="41" s="1"/>
  <c r="E13" i="41"/>
  <c r="E25" i="41" s="1"/>
  <c r="G12" i="41"/>
  <c r="G11" i="41"/>
  <c r="F8" i="41"/>
  <c r="F21" i="42" s="1"/>
  <c r="E8" i="41"/>
  <c r="E21" i="42" s="1"/>
  <c r="D8" i="41"/>
  <c r="F7" i="41"/>
  <c r="F24" i="41" s="1"/>
  <c r="E7" i="41"/>
  <c r="E24" i="41" s="1"/>
  <c r="D7" i="41"/>
  <c r="G6" i="41"/>
  <c r="G5" i="41"/>
  <c r="G55" i="33"/>
  <c r="F43" i="33"/>
  <c r="F63" i="33" s="1"/>
  <c r="E43" i="33"/>
  <c r="E63" i="33" s="1"/>
  <c r="D43" i="33"/>
  <c r="D63" i="33" s="1"/>
  <c r="C43" i="33"/>
  <c r="C63" i="33" s="1"/>
  <c r="B43" i="33"/>
  <c r="B63" i="33" s="1"/>
  <c r="F42" i="33"/>
  <c r="E42" i="33"/>
  <c r="D42" i="33"/>
  <c r="C42" i="33"/>
  <c r="B42" i="33"/>
  <c r="G41" i="33"/>
  <c r="G40" i="33"/>
  <c r="G35" i="33"/>
  <c r="G130" i="43" s="1"/>
  <c r="F31" i="33"/>
  <c r="E31" i="33"/>
  <c r="E59" i="33" s="1"/>
  <c r="D31" i="33"/>
  <c r="C31" i="33"/>
  <c r="C59" i="33" s="1"/>
  <c r="B31" i="33"/>
  <c r="G29" i="33"/>
  <c r="G97" i="43" s="1"/>
  <c r="G18" i="33"/>
  <c r="F8" i="33"/>
  <c r="E8" i="33"/>
  <c r="E31" i="42" s="1"/>
  <c r="D8" i="33"/>
  <c r="C8" i="33"/>
  <c r="C31" i="42" s="1"/>
  <c r="B8" i="33"/>
  <c r="F7" i="33"/>
  <c r="F24" i="33" s="1"/>
  <c r="E7" i="33"/>
  <c r="E24" i="33" s="1"/>
  <c r="D7" i="33"/>
  <c r="D24" i="33" s="1"/>
  <c r="C7" i="33"/>
  <c r="C24" i="33" s="1"/>
  <c r="B7" i="33"/>
  <c r="G6" i="33"/>
  <c r="G5" i="33"/>
  <c r="F43" i="31"/>
  <c r="F63" i="31" s="1"/>
  <c r="E43" i="31"/>
  <c r="E63" i="31" s="1"/>
  <c r="D43" i="31"/>
  <c r="D63" i="31" s="1"/>
  <c r="C43" i="31"/>
  <c r="C63" i="31" s="1"/>
  <c r="B43" i="31"/>
  <c r="B63" i="31" s="1"/>
  <c r="F42" i="31"/>
  <c r="E42" i="31"/>
  <c r="D42" i="31"/>
  <c r="C42" i="31"/>
  <c r="B42" i="31"/>
  <c r="G41" i="31"/>
  <c r="G40" i="31"/>
  <c r="G35" i="31"/>
  <c r="G129" i="43" s="1"/>
  <c r="F31" i="31"/>
  <c r="D31" i="31"/>
  <c r="D59" i="31" s="1"/>
  <c r="C31" i="31"/>
  <c r="C59" i="31" s="1"/>
  <c r="B31" i="31"/>
  <c r="B59" i="31" s="1"/>
  <c r="G18" i="31"/>
  <c r="F8" i="31"/>
  <c r="E8" i="31"/>
  <c r="E30" i="42" s="1"/>
  <c r="D8" i="31"/>
  <c r="C8" i="31"/>
  <c r="C30" i="42" s="1"/>
  <c r="B8" i="31"/>
  <c r="F7" i="31"/>
  <c r="F24" i="31" s="1"/>
  <c r="E7" i="31"/>
  <c r="E24" i="31" s="1"/>
  <c r="D7" i="31"/>
  <c r="D24" i="31" s="1"/>
  <c r="C7" i="31"/>
  <c r="C24" i="31" s="1"/>
  <c r="B7" i="31"/>
  <c r="G6" i="31"/>
  <c r="G5" i="31"/>
  <c r="G55" i="22"/>
  <c r="F43" i="22"/>
  <c r="F63" i="22" s="1"/>
  <c r="E43" i="22"/>
  <c r="E63" i="22" s="1"/>
  <c r="D43" i="22"/>
  <c r="D63" i="22" s="1"/>
  <c r="C43" i="22"/>
  <c r="C63" i="22" s="1"/>
  <c r="B43" i="22"/>
  <c r="B63" i="22" s="1"/>
  <c r="F42" i="22"/>
  <c r="E42" i="22"/>
  <c r="D42" i="22"/>
  <c r="C42" i="22"/>
  <c r="B42" i="22"/>
  <c r="G41" i="22"/>
  <c r="G40" i="22"/>
  <c r="G35" i="22"/>
  <c r="G127" i="43" s="1"/>
  <c r="F31" i="22"/>
  <c r="E31" i="22"/>
  <c r="D31" i="22"/>
  <c r="C31" i="22"/>
  <c r="C59" i="22" s="1"/>
  <c r="B31" i="22"/>
  <c r="G29" i="22"/>
  <c r="G94" i="43" s="1"/>
  <c r="G18" i="22"/>
  <c r="F8" i="22"/>
  <c r="F47" i="22" s="1"/>
  <c r="E8" i="22"/>
  <c r="E28" i="42" s="1"/>
  <c r="D8" i="22"/>
  <c r="D28" i="42" s="1"/>
  <c r="C8" i="22"/>
  <c r="C28" i="42" s="1"/>
  <c r="B8" i="22"/>
  <c r="B47" i="22" s="1"/>
  <c r="F7" i="22"/>
  <c r="F24" i="22" s="1"/>
  <c r="E7" i="22"/>
  <c r="E24" i="22" s="1"/>
  <c r="D7" i="22"/>
  <c r="D24" i="22" s="1"/>
  <c r="C7" i="22"/>
  <c r="C24" i="22" s="1"/>
  <c r="B7" i="22"/>
  <c r="G6" i="22"/>
  <c r="G5" i="22"/>
  <c r="F43" i="20"/>
  <c r="F63" i="20" s="1"/>
  <c r="E43" i="20"/>
  <c r="E63" i="20" s="1"/>
  <c r="D43" i="20"/>
  <c r="D63" i="20" s="1"/>
  <c r="C43" i="20"/>
  <c r="C63" i="20" s="1"/>
  <c r="B43" i="20"/>
  <c r="B63" i="20" s="1"/>
  <c r="F42" i="20"/>
  <c r="E42" i="20"/>
  <c r="D42" i="20"/>
  <c r="C42" i="20"/>
  <c r="B42" i="20"/>
  <c r="G41" i="20"/>
  <c r="G40" i="20"/>
  <c r="G36" i="20"/>
  <c r="G35" i="20"/>
  <c r="G126" i="43" s="1"/>
  <c r="F31" i="20"/>
  <c r="E31" i="20"/>
  <c r="D31" i="20"/>
  <c r="C31" i="20"/>
  <c r="C59" i="20" s="1"/>
  <c r="B31" i="20"/>
  <c r="G30" i="20"/>
  <c r="G29" i="20"/>
  <c r="G93" i="43" s="1"/>
  <c r="G18" i="20"/>
  <c r="F8" i="20"/>
  <c r="E8" i="20"/>
  <c r="D8" i="20"/>
  <c r="C8" i="20"/>
  <c r="C27" i="42" s="1"/>
  <c r="B8" i="20"/>
  <c r="F7" i="20"/>
  <c r="F24" i="20" s="1"/>
  <c r="E7" i="20"/>
  <c r="E24" i="20" s="1"/>
  <c r="D7" i="20"/>
  <c r="D24" i="20" s="1"/>
  <c r="C7" i="20"/>
  <c r="C24" i="20" s="1"/>
  <c r="B7" i="20"/>
  <c r="G6" i="20"/>
  <c r="G5" i="20"/>
  <c r="F43" i="17"/>
  <c r="F63" i="17" s="1"/>
  <c r="E43" i="17"/>
  <c r="E63" i="17" s="1"/>
  <c r="D43" i="17"/>
  <c r="D63" i="17" s="1"/>
  <c r="C43" i="17"/>
  <c r="C63" i="17" s="1"/>
  <c r="B43" i="17"/>
  <c r="B63" i="17" s="1"/>
  <c r="F42" i="17"/>
  <c r="E42" i="17"/>
  <c r="D42" i="17"/>
  <c r="C42" i="17"/>
  <c r="B42" i="17"/>
  <c r="G41" i="17"/>
  <c r="G40" i="17"/>
  <c r="G36" i="17"/>
  <c r="G35" i="17"/>
  <c r="G123" i="43" s="1"/>
  <c r="F31" i="17"/>
  <c r="E31" i="17"/>
  <c r="E59" i="17" s="1"/>
  <c r="D31" i="17"/>
  <c r="D59" i="17" s="1"/>
  <c r="C31" i="17"/>
  <c r="C59" i="17" s="1"/>
  <c r="B31" i="17"/>
  <c r="B59" i="17" s="1"/>
  <c r="G30" i="17"/>
  <c r="G29" i="17"/>
  <c r="G90" i="43" s="1"/>
  <c r="G18" i="17"/>
  <c r="F8" i="17"/>
  <c r="E8" i="17"/>
  <c r="D8" i="17"/>
  <c r="C8" i="17"/>
  <c r="B8" i="17"/>
  <c r="B24" i="42" s="1"/>
  <c r="F7" i="17"/>
  <c r="F24" i="17" s="1"/>
  <c r="E7" i="17"/>
  <c r="E24" i="17" s="1"/>
  <c r="D7" i="17"/>
  <c r="D24" i="17" s="1"/>
  <c r="C7" i="17"/>
  <c r="C24" i="17" s="1"/>
  <c r="B7" i="17"/>
  <c r="G6" i="17"/>
  <c r="G5" i="17"/>
  <c r="G55" i="16"/>
  <c r="F43" i="16"/>
  <c r="F63" i="16" s="1"/>
  <c r="E43" i="16"/>
  <c r="E63" i="16" s="1"/>
  <c r="D43" i="16"/>
  <c r="D63" i="16" s="1"/>
  <c r="C43" i="16"/>
  <c r="C63" i="16" s="1"/>
  <c r="B43" i="16"/>
  <c r="B63" i="16" s="1"/>
  <c r="F42" i="16"/>
  <c r="E42" i="16"/>
  <c r="E41" i="47" s="1"/>
  <c r="D42" i="16"/>
  <c r="D41" i="47" s="1"/>
  <c r="C42" i="16"/>
  <c r="C41" i="47" s="1"/>
  <c r="B42" i="16"/>
  <c r="B41" i="47" s="1"/>
  <c r="G41" i="16"/>
  <c r="G40" i="16"/>
  <c r="G36" i="16"/>
  <c r="G35" i="16"/>
  <c r="G121" i="43" s="1"/>
  <c r="F31" i="16"/>
  <c r="F30" i="47" s="1"/>
  <c r="C31" i="16"/>
  <c r="B31" i="16"/>
  <c r="E88" i="42"/>
  <c r="K21" i="44" s="1"/>
  <c r="G18" i="16"/>
  <c r="F8" i="16"/>
  <c r="E8" i="16"/>
  <c r="E22" i="42" s="1"/>
  <c r="D8" i="16"/>
  <c r="C8" i="16"/>
  <c r="C22" i="42" s="1"/>
  <c r="B8" i="16"/>
  <c r="B22" i="42" s="1"/>
  <c r="F7" i="16"/>
  <c r="E7" i="16"/>
  <c r="D7" i="16"/>
  <c r="C7" i="16"/>
  <c r="B7" i="16"/>
  <c r="B6" i="47" s="1"/>
  <c r="B7" i="47" s="1"/>
  <c r="G6" i="16"/>
  <c r="G5" i="16"/>
  <c r="G55" i="14"/>
  <c r="F43" i="14"/>
  <c r="F63" i="14" s="1"/>
  <c r="E43" i="14"/>
  <c r="E63" i="14" s="1"/>
  <c r="D43" i="14"/>
  <c r="D63" i="14" s="1"/>
  <c r="C43" i="14"/>
  <c r="C63" i="14" s="1"/>
  <c r="B43" i="14"/>
  <c r="B63" i="14" s="1"/>
  <c r="F42" i="14"/>
  <c r="E42" i="14"/>
  <c r="D42" i="14"/>
  <c r="C42" i="14"/>
  <c r="B42" i="14"/>
  <c r="G41" i="14"/>
  <c r="G40" i="14"/>
  <c r="G36" i="14"/>
  <c r="G35" i="14"/>
  <c r="G118" i="43" s="1"/>
  <c r="F31" i="14"/>
  <c r="E31" i="14"/>
  <c r="D31" i="14"/>
  <c r="D59" i="14" s="1"/>
  <c r="C31" i="14"/>
  <c r="C59" i="14" s="1"/>
  <c r="B31" i="14"/>
  <c r="G30" i="14"/>
  <c r="G29" i="14"/>
  <c r="G85" i="43" s="1"/>
  <c r="G19" i="14"/>
  <c r="G18" i="14"/>
  <c r="F14" i="14"/>
  <c r="F19" i="43" s="1"/>
  <c r="E14" i="14"/>
  <c r="E19" i="43" s="1"/>
  <c r="D14" i="14"/>
  <c r="C14" i="14"/>
  <c r="C19" i="43" s="1"/>
  <c r="B14" i="14"/>
  <c r="B19" i="43" s="1"/>
  <c r="F13" i="14"/>
  <c r="F25" i="14" s="1"/>
  <c r="E13" i="14"/>
  <c r="E25" i="14" s="1"/>
  <c r="D13" i="14"/>
  <c r="D25" i="14" s="1"/>
  <c r="C13" i="14"/>
  <c r="C25" i="14" s="1"/>
  <c r="B13" i="14"/>
  <c r="B25" i="14" s="1"/>
  <c r="G12" i="14"/>
  <c r="G11" i="14"/>
  <c r="F8" i="14"/>
  <c r="D8" i="14"/>
  <c r="D19" i="42" s="1"/>
  <c r="C8" i="14"/>
  <c r="B8" i="14"/>
  <c r="B19" i="42" s="1"/>
  <c r="F7" i="14"/>
  <c r="F24" i="14" s="1"/>
  <c r="D7" i="14"/>
  <c r="D24" i="14" s="1"/>
  <c r="C7" i="14"/>
  <c r="C24" i="14" s="1"/>
  <c r="B7" i="14"/>
  <c r="G6" i="14"/>
  <c r="F43" i="13"/>
  <c r="F63" i="13" s="1"/>
  <c r="E43" i="13"/>
  <c r="E63" i="13" s="1"/>
  <c r="D43" i="13"/>
  <c r="D63" i="13" s="1"/>
  <c r="C43" i="13"/>
  <c r="C63" i="13" s="1"/>
  <c r="B43" i="13"/>
  <c r="B63" i="13" s="1"/>
  <c r="F42" i="13"/>
  <c r="E42" i="13"/>
  <c r="D42" i="13"/>
  <c r="C42" i="13"/>
  <c r="B42" i="13"/>
  <c r="G41" i="13"/>
  <c r="G40" i="13"/>
  <c r="G36" i="13"/>
  <c r="G35" i="13"/>
  <c r="G116" i="43" s="1"/>
  <c r="F31" i="13"/>
  <c r="E31" i="13"/>
  <c r="D31" i="13"/>
  <c r="D59" i="13" s="1"/>
  <c r="C31" i="13"/>
  <c r="B31" i="13"/>
  <c r="G30" i="13"/>
  <c r="G29" i="13"/>
  <c r="G83" i="43" s="1"/>
  <c r="G19" i="13"/>
  <c r="G18" i="13"/>
  <c r="F14" i="13"/>
  <c r="F17" i="43" s="1"/>
  <c r="E14" i="13"/>
  <c r="E17" i="43" s="1"/>
  <c r="D14" i="13"/>
  <c r="F13" i="13"/>
  <c r="F25" i="13" s="1"/>
  <c r="E13" i="13"/>
  <c r="E25" i="13" s="1"/>
  <c r="D13" i="13"/>
  <c r="D25" i="13" s="1"/>
  <c r="G12" i="13"/>
  <c r="G11" i="13"/>
  <c r="F8" i="13"/>
  <c r="E8" i="13"/>
  <c r="D8" i="13"/>
  <c r="D17" i="42" s="1"/>
  <c r="C8" i="13"/>
  <c r="B8" i="13"/>
  <c r="F7" i="13"/>
  <c r="F24" i="13" s="1"/>
  <c r="E7" i="13"/>
  <c r="E24" i="13" s="1"/>
  <c r="D7" i="13"/>
  <c r="D24" i="13" s="1"/>
  <c r="C7" i="13"/>
  <c r="C24" i="13" s="1"/>
  <c r="B7" i="13"/>
  <c r="B24" i="13" s="1"/>
  <c r="G6" i="13"/>
  <c r="G5" i="13"/>
  <c r="F43" i="12"/>
  <c r="E43" i="12"/>
  <c r="E63" i="12" s="1"/>
  <c r="D43" i="12"/>
  <c r="D63" i="12" s="1"/>
  <c r="C43" i="12"/>
  <c r="C63" i="12" s="1"/>
  <c r="B43" i="12"/>
  <c r="B63" i="12" s="1"/>
  <c r="F42" i="12"/>
  <c r="E42" i="12"/>
  <c r="D42" i="12"/>
  <c r="C42" i="12"/>
  <c r="B42" i="12"/>
  <c r="G41" i="12"/>
  <c r="G40" i="12"/>
  <c r="G35" i="12"/>
  <c r="G115" i="43" s="1"/>
  <c r="E31" i="12"/>
  <c r="D31" i="12"/>
  <c r="D59" i="12" s="1"/>
  <c r="C31" i="12"/>
  <c r="B31" i="12"/>
  <c r="B59" i="12" s="1"/>
  <c r="G29" i="12"/>
  <c r="G82" i="43" s="1"/>
  <c r="G18" i="12"/>
  <c r="F8" i="12"/>
  <c r="E8" i="12"/>
  <c r="D8" i="12"/>
  <c r="D16" i="42" s="1"/>
  <c r="C8" i="12"/>
  <c r="C16" i="42" s="1"/>
  <c r="B8" i="12"/>
  <c r="F7" i="12"/>
  <c r="F24" i="12" s="1"/>
  <c r="E7" i="12"/>
  <c r="E24" i="12" s="1"/>
  <c r="D7" i="12"/>
  <c r="D24" i="12" s="1"/>
  <c r="C7" i="12"/>
  <c r="C24" i="12" s="1"/>
  <c r="B7" i="12"/>
  <c r="B24" i="12" s="1"/>
  <c r="G6" i="12"/>
  <c r="G5" i="12"/>
  <c r="F43" i="9"/>
  <c r="F63" i="9" s="1"/>
  <c r="E43" i="9"/>
  <c r="E63" i="9" s="1"/>
  <c r="D43" i="9"/>
  <c r="D63" i="9" s="1"/>
  <c r="C43" i="9"/>
  <c r="C63" i="9" s="1"/>
  <c r="B43" i="9"/>
  <c r="B63" i="9" s="1"/>
  <c r="F42" i="9"/>
  <c r="E42" i="9"/>
  <c r="D42" i="9"/>
  <c r="C42" i="9"/>
  <c r="B42" i="9"/>
  <c r="G41" i="9"/>
  <c r="G40" i="9"/>
  <c r="G36" i="9"/>
  <c r="G35" i="9"/>
  <c r="G114" i="43" s="1"/>
  <c r="F31" i="9"/>
  <c r="E31" i="9"/>
  <c r="D31" i="9"/>
  <c r="C31" i="9"/>
  <c r="C59" i="9" s="1"/>
  <c r="B31" i="9"/>
  <c r="B59" i="9" s="1"/>
  <c r="G30" i="9"/>
  <c r="G29" i="9"/>
  <c r="G81" i="43" s="1"/>
  <c r="G19" i="9"/>
  <c r="G18" i="9"/>
  <c r="F14" i="9"/>
  <c r="E14" i="9"/>
  <c r="E15" i="43" s="1"/>
  <c r="D14" i="9"/>
  <c r="D15" i="43" s="1"/>
  <c r="C14" i="9"/>
  <c r="C15" i="43" s="1"/>
  <c r="B14" i="9"/>
  <c r="B15" i="43" s="1"/>
  <c r="F13" i="9"/>
  <c r="F25" i="9" s="1"/>
  <c r="E13" i="9"/>
  <c r="E25" i="9" s="1"/>
  <c r="D13" i="9"/>
  <c r="D25" i="9" s="1"/>
  <c r="C13" i="9"/>
  <c r="C25" i="9" s="1"/>
  <c r="B13" i="9"/>
  <c r="B25" i="9" s="1"/>
  <c r="G12" i="9"/>
  <c r="G11" i="9"/>
  <c r="F8" i="9"/>
  <c r="E8" i="9"/>
  <c r="D8" i="9"/>
  <c r="D15" i="42" s="1"/>
  <c r="C8" i="9"/>
  <c r="C15" i="42" s="1"/>
  <c r="B8" i="9"/>
  <c r="B15" i="42" s="1"/>
  <c r="F7" i="9"/>
  <c r="F24" i="9" s="1"/>
  <c r="E7" i="9"/>
  <c r="E24" i="9" s="1"/>
  <c r="D7" i="9"/>
  <c r="D24" i="9" s="1"/>
  <c r="C7" i="9"/>
  <c r="C24" i="9" s="1"/>
  <c r="B7" i="9"/>
  <c r="B24" i="9" s="1"/>
  <c r="G6" i="9"/>
  <c r="G5" i="9"/>
  <c r="F43" i="38"/>
  <c r="F63" i="38" s="1"/>
  <c r="E43" i="38"/>
  <c r="E63" i="38" s="1"/>
  <c r="D43" i="38"/>
  <c r="D63" i="38" s="1"/>
  <c r="C43" i="38"/>
  <c r="B43" i="38"/>
  <c r="F42" i="38"/>
  <c r="E42" i="38"/>
  <c r="D42" i="38"/>
  <c r="C42" i="38"/>
  <c r="B42" i="38"/>
  <c r="G41" i="38"/>
  <c r="G40" i="38"/>
  <c r="G35" i="38"/>
  <c r="G113" i="43" s="1"/>
  <c r="E31" i="38"/>
  <c r="D31" i="38"/>
  <c r="D59" i="38" s="1"/>
  <c r="C31" i="38"/>
  <c r="B31" i="38"/>
  <c r="B59" i="38" s="1"/>
  <c r="G29" i="38"/>
  <c r="G80" i="43" s="1"/>
  <c r="G18" i="38"/>
  <c r="F8" i="38"/>
  <c r="E8" i="38"/>
  <c r="D8" i="38"/>
  <c r="D14" i="42" s="1"/>
  <c r="F7" i="38"/>
  <c r="F24" i="38" s="1"/>
  <c r="E7" i="38"/>
  <c r="D7" i="38"/>
  <c r="D24" i="38" s="1"/>
  <c r="G6" i="38"/>
  <c r="G5" i="38"/>
  <c r="F43" i="29"/>
  <c r="F63" i="29" s="1"/>
  <c r="E43" i="29"/>
  <c r="E63" i="29" s="1"/>
  <c r="D43" i="29"/>
  <c r="D63" i="29" s="1"/>
  <c r="C43" i="29"/>
  <c r="C63" i="29" s="1"/>
  <c r="B43" i="29"/>
  <c r="B63" i="29" s="1"/>
  <c r="F42" i="29"/>
  <c r="E42" i="29"/>
  <c r="D42" i="29"/>
  <c r="C42" i="29"/>
  <c r="B42" i="29"/>
  <c r="G41" i="29"/>
  <c r="G40" i="29"/>
  <c r="G35" i="29"/>
  <c r="G107" i="43" s="1"/>
  <c r="F31" i="29"/>
  <c r="E31" i="29"/>
  <c r="D31" i="29"/>
  <c r="C31" i="29"/>
  <c r="C59" i="29" s="1"/>
  <c r="B31" i="29"/>
  <c r="G30" i="29"/>
  <c r="G29" i="29"/>
  <c r="G74" i="43" s="1"/>
  <c r="G18" i="29"/>
  <c r="F8" i="29"/>
  <c r="D8" i="29"/>
  <c r="C8" i="29"/>
  <c r="C8" i="42" s="1"/>
  <c r="B8" i="29"/>
  <c r="B8" i="42" s="1"/>
  <c r="F7" i="29"/>
  <c r="F24" i="29" s="1"/>
  <c r="D7" i="29"/>
  <c r="D24" i="29" s="1"/>
  <c r="C7" i="29"/>
  <c r="C24" i="29" s="1"/>
  <c r="B7" i="29"/>
  <c r="B24" i="29" s="1"/>
  <c r="G5" i="29"/>
  <c r="F43" i="27"/>
  <c r="F63" i="27" s="1"/>
  <c r="E43" i="27"/>
  <c r="E63" i="27" s="1"/>
  <c r="D43" i="27"/>
  <c r="D63" i="27" s="1"/>
  <c r="C43" i="27"/>
  <c r="C63" i="27" s="1"/>
  <c r="B43" i="27"/>
  <c r="B63" i="27" s="1"/>
  <c r="F42" i="27"/>
  <c r="E42" i="27"/>
  <c r="D42" i="27"/>
  <c r="C42" i="27"/>
  <c r="B42" i="27"/>
  <c r="G41" i="27"/>
  <c r="G40" i="27"/>
  <c r="G36" i="27"/>
  <c r="G35" i="27"/>
  <c r="G109" i="43" s="1"/>
  <c r="F31" i="27"/>
  <c r="E31" i="27"/>
  <c r="D31" i="27"/>
  <c r="D59" i="27" s="1"/>
  <c r="C31" i="27"/>
  <c r="C59" i="27" s="1"/>
  <c r="B31" i="27"/>
  <c r="G30" i="27"/>
  <c r="G29" i="27"/>
  <c r="G76" i="43" s="1"/>
  <c r="G19" i="27"/>
  <c r="G18" i="27"/>
  <c r="F14" i="27"/>
  <c r="F10" i="43" s="1"/>
  <c r="E14" i="27"/>
  <c r="E10" i="43" s="1"/>
  <c r="D14" i="27"/>
  <c r="D10" i="43" s="1"/>
  <c r="C14" i="27"/>
  <c r="C10" i="43" s="1"/>
  <c r="B14" i="27"/>
  <c r="F13" i="27"/>
  <c r="F25" i="27" s="1"/>
  <c r="E13" i="27"/>
  <c r="E25" i="27" s="1"/>
  <c r="D13" i="27"/>
  <c r="D25" i="27" s="1"/>
  <c r="C13" i="27"/>
  <c r="C25" i="27" s="1"/>
  <c r="B13" i="27"/>
  <c r="G12" i="27"/>
  <c r="G11" i="27"/>
  <c r="F8" i="27"/>
  <c r="E8" i="27"/>
  <c r="D8" i="27"/>
  <c r="D10" i="42" s="1"/>
  <c r="C8" i="27"/>
  <c r="C10" i="42" s="1"/>
  <c r="B8" i="27"/>
  <c r="F7" i="27"/>
  <c r="F24" i="27" s="1"/>
  <c r="E7" i="27"/>
  <c r="E24" i="27" s="1"/>
  <c r="D7" i="27"/>
  <c r="D24" i="27" s="1"/>
  <c r="C7" i="27"/>
  <c r="C24" i="27" s="1"/>
  <c r="B7" i="27"/>
  <c r="B24" i="27" s="1"/>
  <c r="G6" i="27"/>
  <c r="G5" i="27"/>
  <c r="F43" i="7"/>
  <c r="F63" i="7" s="1"/>
  <c r="E43" i="7"/>
  <c r="E63" i="7" s="1"/>
  <c r="D43" i="7"/>
  <c r="D63" i="7" s="1"/>
  <c r="C43" i="7"/>
  <c r="C63" i="7" s="1"/>
  <c r="B43" i="7"/>
  <c r="B63" i="7" s="1"/>
  <c r="F42" i="7"/>
  <c r="E42" i="7"/>
  <c r="D42" i="7"/>
  <c r="C42" i="7"/>
  <c r="B42" i="7"/>
  <c r="G41" i="7"/>
  <c r="G40" i="7"/>
  <c r="G35" i="7"/>
  <c r="G106" i="43" s="1"/>
  <c r="F31" i="7"/>
  <c r="F51" i="7" s="1"/>
  <c r="E31" i="7"/>
  <c r="D31" i="7"/>
  <c r="C31" i="7"/>
  <c r="B31" i="7"/>
  <c r="G30" i="7"/>
  <c r="G29" i="7"/>
  <c r="G73" i="43" s="1"/>
  <c r="G18" i="7"/>
  <c r="F8" i="7"/>
  <c r="E8" i="7"/>
  <c r="E7" i="42" s="1"/>
  <c r="D8" i="7"/>
  <c r="D7" i="42" s="1"/>
  <c r="C8" i="7"/>
  <c r="C7" i="42" s="1"/>
  <c r="B8" i="7"/>
  <c r="F7" i="7"/>
  <c r="F24" i="7" s="1"/>
  <c r="E7" i="7"/>
  <c r="E24" i="7" s="1"/>
  <c r="D7" i="7"/>
  <c r="D24" i="7" s="1"/>
  <c r="C7" i="7"/>
  <c r="C24" i="7" s="1"/>
  <c r="B7" i="7"/>
  <c r="G6" i="7"/>
  <c r="G5" i="7"/>
  <c r="F43" i="6"/>
  <c r="F63" i="6" s="1"/>
  <c r="E43" i="6"/>
  <c r="E63" i="6" s="1"/>
  <c r="D43" i="6"/>
  <c r="D63" i="6" s="1"/>
  <c r="C43" i="6"/>
  <c r="C63" i="6" s="1"/>
  <c r="B43" i="6"/>
  <c r="B63" i="6" s="1"/>
  <c r="F42" i="6"/>
  <c r="E42" i="6"/>
  <c r="D42" i="6"/>
  <c r="C42" i="6"/>
  <c r="B42" i="6"/>
  <c r="G41" i="6"/>
  <c r="G40" i="6"/>
  <c r="G36" i="6"/>
  <c r="G35" i="6"/>
  <c r="G105" i="43" s="1"/>
  <c r="F31" i="6"/>
  <c r="E31" i="6"/>
  <c r="D31" i="6"/>
  <c r="C31" i="6"/>
  <c r="C59" i="6" s="1"/>
  <c r="B31" i="6"/>
  <c r="G30" i="6"/>
  <c r="G72" i="43"/>
  <c r="G18" i="6"/>
  <c r="F8" i="6"/>
  <c r="E8" i="6"/>
  <c r="E6" i="42" s="1"/>
  <c r="D8" i="6"/>
  <c r="C8" i="6"/>
  <c r="C6" i="42" s="1"/>
  <c r="B8" i="6"/>
  <c r="F7" i="6"/>
  <c r="F24" i="6" s="1"/>
  <c r="E7" i="6"/>
  <c r="E24" i="6" s="1"/>
  <c r="D7" i="6"/>
  <c r="D24" i="6" s="1"/>
  <c r="C7" i="6"/>
  <c r="C24" i="6" s="1"/>
  <c r="B7" i="6"/>
  <c r="G6" i="6"/>
  <c r="G5" i="6"/>
  <c r="F43" i="5"/>
  <c r="F63" i="5" s="1"/>
  <c r="E43" i="5"/>
  <c r="E63" i="5" s="1"/>
  <c r="D43" i="5"/>
  <c r="D63" i="5" s="1"/>
  <c r="C43" i="5"/>
  <c r="C63" i="5" s="1"/>
  <c r="B43" i="5"/>
  <c r="B63" i="5" s="1"/>
  <c r="F42" i="5"/>
  <c r="E42" i="5"/>
  <c r="D42" i="5"/>
  <c r="C42" i="5"/>
  <c r="B42" i="5"/>
  <c r="G41" i="5"/>
  <c r="G40" i="5"/>
  <c r="G35" i="5"/>
  <c r="G104" i="43" s="1"/>
  <c r="F31" i="5"/>
  <c r="E31" i="5"/>
  <c r="D31" i="5"/>
  <c r="C31" i="5"/>
  <c r="C59" i="5" s="1"/>
  <c r="B31" i="5"/>
  <c r="G30" i="5"/>
  <c r="G29" i="5"/>
  <c r="G71" i="43" s="1"/>
  <c r="G18" i="5"/>
  <c r="F8" i="5"/>
  <c r="E8" i="5"/>
  <c r="D8" i="5"/>
  <c r="D5" i="42" s="1"/>
  <c r="C8" i="5"/>
  <c r="C5" i="42" s="1"/>
  <c r="B8" i="5"/>
  <c r="F7" i="5"/>
  <c r="F24" i="5" s="1"/>
  <c r="E7" i="5"/>
  <c r="D7" i="5"/>
  <c r="C7" i="5"/>
  <c r="B7" i="5"/>
  <c r="B24" i="5" s="1"/>
  <c r="G6" i="5"/>
  <c r="G5" i="5"/>
  <c r="F43" i="30"/>
  <c r="F63" i="30" s="1"/>
  <c r="E43" i="30"/>
  <c r="E63" i="30" s="1"/>
  <c r="D43" i="30"/>
  <c r="D63" i="30" s="1"/>
  <c r="C43" i="30"/>
  <c r="C63" i="30" s="1"/>
  <c r="B43" i="30"/>
  <c r="B63" i="30" s="1"/>
  <c r="F42" i="30"/>
  <c r="E42" i="30"/>
  <c r="D42" i="30"/>
  <c r="C42" i="30"/>
  <c r="B42" i="30"/>
  <c r="G41" i="30"/>
  <c r="G40" i="30"/>
  <c r="G36" i="30"/>
  <c r="G35" i="30"/>
  <c r="G128" i="43" s="1"/>
  <c r="F31" i="30"/>
  <c r="E31" i="30"/>
  <c r="E59" i="30" s="1"/>
  <c r="D31" i="30"/>
  <c r="D59" i="30" s="1"/>
  <c r="C31" i="30"/>
  <c r="C59" i="30" s="1"/>
  <c r="B31" i="30"/>
  <c r="B59" i="30" s="1"/>
  <c r="G30" i="30"/>
  <c r="G29" i="30"/>
  <c r="G95" i="43" s="1"/>
  <c r="G19" i="30"/>
  <c r="G18" i="30"/>
  <c r="F14" i="30"/>
  <c r="F29" i="43" s="1"/>
  <c r="E14" i="30"/>
  <c r="E29" i="43" s="1"/>
  <c r="D14" i="30"/>
  <c r="D29" i="43" s="1"/>
  <c r="C14" i="30"/>
  <c r="C29" i="43" s="1"/>
  <c r="B14" i="30"/>
  <c r="F13" i="30"/>
  <c r="F25" i="30" s="1"/>
  <c r="E13" i="30"/>
  <c r="E25" i="30" s="1"/>
  <c r="D13" i="30"/>
  <c r="D25" i="30" s="1"/>
  <c r="C13" i="30"/>
  <c r="C25" i="30" s="1"/>
  <c r="B13" i="30"/>
  <c r="B25" i="30" s="1"/>
  <c r="G12" i="30"/>
  <c r="G11" i="30"/>
  <c r="F8" i="30"/>
  <c r="F29" i="42" s="1"/>
  <c r="D8" i="30"/>
  <c r="C8" i="30"/>
  <c r="B8" i="30"/>
  <c r="B29" i="42" s="1"/>
  <c r="F7" i="30"/>
  <c r="F24" i="30" s="1"/>
  <c r="D7" i="30"/>
  <c r="D24" i="30" s="1"/>
  <c r="C7" i="30"/>
  <c r="C24" i="30" s="1"/>
  <c r="B7" i="30"/>
  <c r="F43" i="21"/>
  <c r="F63" i="21" s="1"/>
  <c r="E43" i="21"/>
  <c r="E63" i="21" s="1"/>
  <c r="D43" i="21"/>
  <c r="D63" i="21" s="1"/>
  <c r="C43" i="21"/>
  <c r="C63" i="21" s="1"/>
  <c r="B43" i="21"/>
  <c r="B63" i="21" s="1"/>
  <c r="F42" i="21"/>
  <c r="E42" i="21"/>
  <c r="D42" i="21"/>
  <c r="C42" i="21"/>
  <c r="B42" i="21"/>
  <c r="G41" i="21"/>
  <c r="G40" i="21"/>
  <c r="G36" i="21"/>
  <c r="G35" i="21"/>
  <c r="G119" i="43" s="1"/>
  <c r="F31" i="21"/>
  <c r="E31" i="21"/>
  <c r="D31" i="21"/>
  <c r="D59" i="21" s="1"/>
  <c r="C31" i="21"/>
  <c r="C59" i="21" s="1"/>
  <c r="B31" i="21"/>
  <c r="G30" i="21"/>
  <c r="G29" i="21"/>
  <c r="G86" i="43" s="1"/>
  <c r="G19" i="21"/>
  <c r="G18" i="21"/>
  <c r="F14" i="21"/>
  <c r="F20" i="43" s="1"/>
  <c r="E14" i="21"/>
  <c r="E20" i="43" s="1"/>
  <c r="D14" i="21"/>
  <c r="D20" i="43" s="1"/>
  <c r="C14" i="21"/>
  <c r="C20" i="43" s="1"/>
  <c r="B14" i="21"/>
  <c r="B20" i="43" s="1"/>
  <c r="F13" i="21"/>
  <c r="F25" i="21" s="1"/>
  <c r="E13" i="21"/>
  <c r="E25" i="21" s="1"/>
  <c r="D13" i="21"/>
  <c r="D25" i="21" s="1"/>
  <c r="C13" i="21"/>
  <c r="C25" i="21" s="1"/>
  <c r="B13" i="21"/>
  <c r="G12" i="21"/>
  <c r="G11" i="21"/>
  <c r="F8" i="21"/>
  <c r="F20" i="42" s="1"/>
  <c r="E8" i="21"/>
  <c r="D8" i="21"/>
  <c r="C8" i="21"/>
  <c r="C20" i="42" s="1"/>
  <c r="B8" i="21"/>
  <c r="F7" i="21"/>
  <c r="F24" i="21" s="1"/>
  <c r="E7" i="21"/>
  <c r="E24" i="21" s="1"/>
  <c r="D7" i="21"/>
  <c r="D24" i="21" s="1"/>
  <c r="C7" i="21"/>
  <c r="C24" i="21" s="1"/>
  <c r="B7" i="21"/>
  <c r="B24" i="21" s="1"/>
  <c r="G6" i="21"/>
  <c r="G5" i="21"/>
  <c r="F43" i="19"/>
  <c r="F63" i="19" s="1"/>
  <c r="E43" i="19"/>
  <c r="E63" i="19" s="1"/>
  <c r="D43" i="19"/>
  <c r="D63" i="19" s="1"/>
  <c r="C43" i="19"/>
  <c r="C63" i="19" s="1"/>
  <c r="B43" i="19"/>
  <c r="B63" i="19" s="1"/>
  <c r="F42" i="19"/>
  <c r="E42" i="19"/>
  <c r="D42" i="19"/>
  <c r="C42" i="19"/>
  <c r="B42" i="19"/>
  <c r="G41" i="19"/>
  <c r="G40" i="19"/>
  <c r="G35" i="19"/>
  <c r="G117" i="43" s="1"/>
  <c r="F31" i="19"/>
  <c r="E31" i="19"/>
  <c r="D31" i="19"/>
  <c r="D59" i="19" s="1"/>
  <c r="C31" i="19"/>
  <c r="B31" i="19"/>
  <c r="B59" i="19" s="1"/>
  <c r="G29" i="19"/>
  <c r="G84" i="43" s="1"/>
  <c r="G18" i="19"/>
  <c r="F8" i="19"/>
  <c r="F18" i="42" s="1"/>
  <c r="E8" i="19"/>
  <c r="E18" i="42" s="1"/>
  <c r="D8" i="19"/>
  <c r="D18" i="42" s="1"/>
  <c r="C8" i="19"/>
  <c r="C18" i="42" s="1"/>
  <c r="B8" i="19"/>
  <c r="F7" i="19"/>
  <c r="F24" i="19" s="1"/>
  <c r="E7" i="19"/>
  <c r="E24" i="19" s="1"/>
  <c r="D7" i="19"/>
  <c r="D24" i="19" s="1"/>
  <c r="C7" i="19"/>
  <c r="C24" i="19" s="1"/>
  <c r="B7" i="19"/>
  <c r="B24" i="19" s="1"/>
  <c r="G6" i="19"/>
  <c r="G5" i="19"/>
  <c r="F43" i="15"/>
  <c r="F63" i="15" s="1"/>
  <c r="E43" i="15"/>
  <c r="E63" i="15" s="1"/>
  <c r="D43" i="15"/>
  <c r="D63" i="15" s="1"/>
  <c r="C43" i="15"/>
  <c r="C63" i="15" s="1"/>
  <c r="B43" i="15"/>
  <c r="B63" i="15" s="1"/>
  <c r="F42" i="15"/>
  <c r="E42" i="15"/>
  <c r="D42" i="15"/>
  <c r="C42" i="15"/>
  <c r="B42" i="15"/>
  <c r="G41" i="15"/>
  <c r="G40" i="15"/>
  <c r="G36" i="15"/>
  <c r="G35" i="15"/>
  <c r="G112" i="43" s="1"/>
  <c r="F31" i="15"/>
  <c r="E31" i="15"/>
  <c r="D31" i="15"/>
  <c r="C31" i="15"/>
  <c r="B31" i="15"/>
  <c r="B59" i="15" s="1"/>
  <c r="G30" i="15"/>
  <c r="G29" i="15"/>
  <c r="G79" i="43" s="1"/>
  <c r="G19" i="15"/>
  <c r="G18" i="15"/>
  <c r="F14" i="15"/>
  <c r="F13" i="43" s="1"/>
  <c r="E14" i="15"/>
  <c r="E13" i="43" s="1"/>
  <c r="D14" i="15"/>
  <c r="D13" i="43" s="1"/>
  <c r="C14" i="15"/>
  <c r="C13" i="43" s="1"/>
  <c r="B14" i="15"/>
  <c r="B13" i="43" s="1"/>
  <c r="F13" i="15"/>
  <c r="F25" i="15" s="1"/>
  <c r="E13" i="15"/>
  <c r="E25" i="15" s="1"/>
  <c r="D13" i="15"/>
  <c r="D25" i="15" s="1"/>
  <c r="C13" i="15"/>
  <c r="C25" i="15" s="1"/>
  <c r="B13" i="15"/>
  <c r="B25" i="15" s="1"/>
  <c r="G12" i="15"/>
  <c r="G11" i="15"/>
  <c r="F8" i="15"/>
  <c r="E8" i="15"/>
  <c r="D8" i="15"/>
  <c r="C8" i="15"/>
  <c r="C13" i="42" s="1"/>
  <c r="B8" i="15"/>
  <c r="B13" i="42" s="1"/>
  <c r="F7" i="15"/>
  <c r="F24" i="15" s="1"/>
  <c r="E7" i="15"/>
  <c r="E24" i="15" s="1"/>
  <c r="D7" i="15"/>
  <c r="D24" i="15" s="1"/>
  <c r="C7" i="15"/>
  <c r="C24" i="15" s="1"/>
  <c r="B7" i="15"/>
  <c r="B24" i="15" s="1"/>
  <c r="G6" i="15"/>
  <c r="G5" i="15"/>
  <c r="F43" i="28"/>
  <c r="F63" i="28" s="1"/>
  <c r="E43" i="28"/>
  <c r="E63" i="28" s="1"/>
  <c r="D43" i="28"/>
  <c r="D63" i="28" s="1"/>
  <c r="C43" i="28"/>
  <c r="C63" i="28" s="1"/>
  <c r="B43" i="28"/>
  <c r="B63" i="28" s="1"/>
  <c r="F42" i="28"/>
  <c r="E42" i="28"/>
  <c r="D42" i="28"/>
  <c r="C42" i="28"/>
  <c r="B42" i="28"/>
  <c r="G41" i="28"/>
  <c r="G40" i="28"/>
  <c r="G36" i="28"/>
  <c r="F31" i="28"/>
  <c r="E31" i="28"/>
  <c r="D31" i="28"/>
  <c r="D59" i="28" s="1"/>
  <c r="C31" i="28"/>
  <c r="C59" i="28" s="1"/>
  <c r="B31" i="28"/>
  <c r="G30" i="28"/>
  <c r="G19" i="28"/>
  <c r="F14" i="28"/>
  <c r="F11" i="43" s="1"/>
  <c r="E14" i="28"/>
  <c r="D14" i="28"/>
  <c r="D11" i="43" s="1"/>
  <c r="C14" i="28"/>
  <c r="B14" i="28"/>
  <c r="B11" i="43" s="1"/>
  <c r="F13" i="28"/>
  <c r="F25" i="28" s="1"/>
  <c r="E13" i="28"/>
  <c r="E25" i="28" s="1"/>
  <c r="D13" i="28"/>
  <c r="D25" i="28" s="1"/>
  <c r="C13" i="28"/>
  <c r="C25" i="28" s="1"/>
  <c r="B13" i="28"/>
  <c r="B25" i="28" s="1"/>
  <c r="G12" i="28"/>
  <c r="G11" i="28"/>
  <c r="G55" i="26"/>
  <c r="F43" i="26"/>
  <c r="F63" i="26" s="1"/>
  <c r="E43" i="26"/>
  <c r="E63" i="26" s="1"/>
  <c r="D43" i="26"/>
  <c r="D63" i="26" s="1"/>
  <c r="C43" i="26"/>
  <c r="C63" i="26" s="1"/>
  <c r="B43" i="26"/>
  <c r="B63" i="26" s="1"/>
  <c r="F42" i="26"/>
  <c r="E42" i="26"/>
  <c r="D42" i="26"/>
  <c r="C42" i="26"/>
  <c r="B42" i="26"/>
  <c r="G41" i="26"/>
  <c r="G40" i="26"/>
  <c r="G36" i="26"/>
  <c r="G35" i="26"/>
  <c r="G122" i="43" s="1"/>
  <c r="F31" i="26"/>
  <c r="E31" i="26"/>
  <c r="E59" i="26" s="1"/>
  <c r="D31" i="26"/>
  <c r="D59" i="26" s="1"/>
  <c r="C31" i="26"/>
  <c r="B31" i="26"/>
  <c r="G30" i="26"/>
  <c r="G29" i="26"/>
  <c r="G89" i="43" s="1"/>
  <c r="G18" i="26"/>
  <c r="F14" i="26"/>
  <c r="F23" i="43" s="1"/>
  <c r="E14" i="26"/>
  <c r="E23" i="43" s="1"/>
  <c r="D14" i="26"/>
  <c r="D23" i="43" s="1"/>
  <c r="C14" i="26"/>
  <c r="B14" i="26"/>
  <c r="B23" i="43" s="1"/>
  <c r="F13" i="26"/>
  <c r="F25" i="26" s="1"/>
  <c r="E13" i="26"/>
  <c r="E25" i="26" s="1"/>
  <c r="D13" i="26"/>
  <c r="D25" i="26" s="1"/>
  <c r="C13" i="26"/>
  <c r="C25" i="26" s="1"/>
  <c r="B13" i="26"/>
  <c r="B25" i="26" s="1"/>
  <c r="G12" i="26"/>
  <c r="G11" i="26"/>
  <c r="F8" i="26"/>
  <c r="F23" i="42" s="1"/>
  <c r="D8" i="26"/>
  <c r="C8" i="26"/>
  <c r="C23" i="42" s="1"/>
  <c r="B8" i="26"/>
  <c r="B23" i="42" s="1"/>
  <c r="F7" i="26"/>
  <c r="F24" i="26" s="1"/>
  <c r="D7" i="26"/>
  <c r="D24" i="26" s="1"/>
  <c r="C7" i="26"/>
  <c r="C24" i="26" s="1"/>
  <c r="B7" i="26"/>
  <c r="B24" i="26" s="1"/>
  <c r="G6" i="26"/>
  <c r="G5" i="26"/>
  <c r="G55" i="25"/>
  <c r="F43" i="25"/>
  <c r="F63" i="25" s="1"/>
  <c r="E43" i="25"/>
  <c r="E63" i="25" s="1"/>
  <c r="D43" i="25"/>
  <c r="D63" i="25" s="1"/>
  <c r="C43" i="25"/>
  <c r="C63" i="25" s="1"/>
  <c r="B43" i="25"/>
  <c r="B63" i="25" s="1"/>
  <c r="F42" i="25"/>
  <c r="E42" i="25"/>
  <c r="D42" i="25"/>
  <c r="C42" i="25"/>
  <c r="B42" i="25"/>
  <c r="G41" i="25"/>
  <c r="G40" i="25"/>
  <c r="G36" i="25"/>
  <c r="G35" i="25"/>
  <c r="G111" i="43" s="1"/>
  <c r="F31" i="25"/>
  <c r="E31" i="25"/>
  <c r="D31" i="25"/>
  <c r="D59" i="25" s="1"/>
  <c r="C31" i="25"/>
  <c r="C59" i="25" s="1"/>
  <c r="B31" i="25"/>
  <c r="G30" i="25"/>
  <c r="G29" i="25"/>
  <c r="G78" i="43" s="1"/>
  <c r="G19" i="25"/>
  <c r="G18" i="25"/>
  <c r="F14" i="25"/>
  <c r="F12" i="43" s="1"/>
  <c r="E14" i="25"/>
  <c r="E12" i="43" s="1"/>
  <c r="D14" i="25"/>
  <c r="D12" i="43" s="1"/>
  <c r="C14" i="25"/>
  <c r="C12" i="43" s="1"/>
  <c r="B14" i="25"/>
  <c r="F13" i="25"/>
  <c r="F25" i="25" s="1"/>
  <c r="E13" i="25"/>
  <c r="E25" i="25" s="1"/>
  <c r="D13" i="25"/>
  <c r="D25" i="25" s="1"/>
  <c r="C13" i="25"/>
  <c r="C25" i="25" s="1"/>
  <c r="B13" i="25"/>
  <c r="B25" i="25" s="1"/>
  <c r="G12" i="25"/>
  <c r="G11" i="25"/>
  <c r="F8" i="25"/>
  <c r="F12" i="42" s="1"/>
  <c r="D8" i="25"/>
  <c r="C8" i="25"/>
  <c r="B8" i="25"/>
  <c r="B12" i="42" s="1"/>
  <c r="F7" i="25"/>
  <c r="F24" i="25" s="1"/>
  <c r="D7" i="25"/>
  <c r="D24" i="25" s="1"/>
  <c r="C7" i="25"/>
  <c r="C24" i="25" s="1"/>
  <c r="B7" i="25"/>
  <c r="G6" i="25"/>
  <c r="G55" i="8"/>
  <c r="F43" i="8"/>
  <c r="F63" i="8" s="1"/>
  <c r="E43" i="8"/>
  <c r="E63" i="8" s="1"/>
  <c r="D43" i="8"/>
  <c r="D63" i="8" s="1"/>
  <c r="C43" i="8"/>
  <c r="C63" i="8" s="1"/>
  <c r="B43" i="8"/>
  <c r="B63" i="8" s="1"/>
  <c r="F42" i="8"/>
  <c r="E42" i="8"/>
  <c r="D42" i="8"/>
  <c r="C42" i="8"/>
  <c r="B42" i="8"/>
  <c r="G41" i="8"/>
  <c r="G40" i="8"/>
  <c r="G36" i="8"/>
  <c r="G35" i="8"/>
  <c r="G108" i="43" s="1"/>
  <c r="F31" i="8"/>
  <c r="F59" i="8" s="1"/>
  <c r="D31" i="8"/>
  <c r="C31" i="8"/>
  <c r="C59" i="8" s="1"/>
  <c r="B31" i="8"/>
  <c r="B59" i="8" s="1"/>
  <c r="G19" i="8"/>
  <c r="G18" i="8"/>
  <c r="F14" i="8"/>
  <c r="F9" i="43" s="1"/>
  <c r="E14" i="8"/>
  <c r="E9" i="43" s="1"/>
  <c r="D14" i="8"/>
  <c r="D9" i="43" s="1"/>
  <c r="C14" i="8"/>
  <c r="C9" i="43" s="1"/>
  <c r="B14" i="8"/>
  <c r="F13" i="8"/>
  <c r="F25" i="8" s="1"/>
  <c r="E13" i="8"/>
  <c r="E25" i="8" s="1"/>
  <c r="D13" i="8"/>
  <c r="D25" i="8" s="1"/>
  <c r="C13" i="8"/>
  <c r="C25" i="8" s="1"/>
  <c r="B13" i="8"/>
  <c r="G12" i="8"/>
  <c r="G11" i="8"/>
  <c r="F8" i="8"/>
  <c r="F9" i="42" s="1"/>
  <c r="E8" i="8"/>
  <c r="E9" i="42" s="1"/>
  <c r="D8" i="8"/>
  <c r="C8" i="8"/>
  <c r="C9" i="42" s="1"/>
  <c r="B8" i="8"/>
  <c r="F7" i="8"/>
  <c r="F24" i="8" s="1"/>
  <c r="E7" i="8"/>
  <c r="E24" i="8" s="1"/>
  <c r="D7" i="8"/>
  <c r="D24" i="8" s="1"/>
  <c r="C7" i="8"/>
  <c r="C24" i="8" s="1"/>
  <c r="B7" i="8"/>
  <c r="G6" i="8"/>
  <c r="G5" i="8"/>
  <c r="G55" i="24"/>
  <c r="F43" i="24"/>
  <c r="F63" i="24" s="1"/>
  <c r="E43" i="24"/>
  <c r="E63" i="24" s="1"/>
  <c r="D43" i="24"/>
  <c r="D63" i="24" s="1"/>
  <c r="C43" i="24"/>
  <c r="C63" i="24" s="1"/>
  <c r="B43" i="24"/>
  <c r="B63" i="24" s="1"/>
  <c r="F42" i="24"/>
  <c r="E42" i="24"/>
  <c r="D42" i="24"/>
  <c r="C42" i="24"/>
  <c r="B42" i="24"/>
  <c r="G41" i="24"/>
  <c r="G40" i="24"/>
  <c r="G36" i="24"/>
  <c r="G35" i="24"/>
  <c r="G103" i="43" s="1"/>
  <c r="F31" i="24"/>
  <c r="E31" i="24"/>
  <c r="D31" i="24"/>
  <c r="D59" i="24" s="1"/>
  <c r="C31" i="24"/>
  <c r="C59" i="24" s="1"/>
  <c r="B31" i="24"/>
  <c r="G30" i="24"/>
  <c r="G29" i="24"/>
  <c r="G70" i="43" s="1"/>
  <c r="G19" i="24"/>
  <c r="G18" i="24"/>
  <c r="F14" i="24"/>
  <c r="F4" i="43" s="1"/>
  <c r="E14" i="24"/>
  <c r="E4" i="43" s="1"/>
  <c r="D14" i="24"/>
  <c r="C14" i="24"/>
  <c r="B14" i="24"/>
  <c r="B4" i="43" s="1"/>
  <c r="F13" i="24"/>
  <c r="F25" i="24" s="1"/>
  <c r="E13" i="24"/>
  <c r="E25" i="24" s="1"/>
  <c r="D13" i="24"/>
  <c r="D25" i="24" s="1"/>
  <c r="C13" i="24"/>
  <c r="C25" i="24" s="1"/>
  <c r="B13" i="24"/>
  <c r="G12" i="24"/>
  <c r="G11" i="24"/>
  <c r="F8" i="24"/>
  <c r="E8" i="24"/>
  <c r="D8" i="24"/>
  <c r="D4" i="42" s="1"/>
  <c r="C8" i="24"/>
  <c r="B8" i="24"/>
  <c r="F7" i="24"/>
  <c r="E7" i="24"/>
  <c r="D7" i="24"/>
  <c r="C7" i="24"/>
  <c r="C24" i="24" s="1"/>
  <c r="B7" i="24"/>
  <c r="B24" i="24" s="1"/>
  <c r="G6" i="24"/>
  <c r="D24" i="16" l="1"/>
  <c r="D6" i="47"/>
  <c r="E24" i="16"/>
  <c r="E6" i="47"/>
  <c r="E7" i="47" s="1"/>
  <c r="F24" i="16"/>
  <c r="F6" i="47"/>
  <c r="F7" i="47" s="1"/>
  <c r="B59" i="16"/>
  <c r="B30" i="47"/>
  <c r="B31" i="47" s="1"/>
  <c r="C24" i="16"/>
  <c r="C6" i="47"/>
  <c r="C59" i="16"/>
  <c r="C30" i="47"/>
  <c r="C31" i="47" s="1"/>
  <c r="P4" i="44"/>
  <c r="J3" i="44"/>
  <c r="G4" i="44"/>
  <c r="D5" i="44"/>
  <c r="J8" i="44"/>
  <c r="J9" i="44"/>
  <c r="D11" i="44"/>
  <c r="M12" i="44"/>
  <c r="J14" i="44"/>
  <c r="G16" i="44"/>
  <c r="M19" i="44"/>
  <c r="D21" i="44"/>
  <c r="D22" i="44"/>
  <c r="M23" i="44"/>
  <c r="J25" i="44"/>
  <c r="D28" i="44"/>
  <c r="M18" i="44"/>
  <c r="J4" i="44"/>
  <c r="G5" i="44"/>
  <c r="G6" i="44"/>
  <c r="G11" i="44"/>
  <c r="D12" i="44"/>
  <c r="M14" i="44"/>
  <c r="J16" i="44"/>
  <c r="G18" i="44"/>
  <c r="G21" i="44"/>
  <c r="G22" i="44"/>
  <c r="D23" i="44"/>
  <c r="G28" i="44"/>
  <c r="J19" i="44"/>
  <c r="M28" i="44"/>
  <c r="M4" i="44"/>
  <c r="J5" i="44"/>
  <c r="J6" i="44"/>
  <c r="D9" i="44"/>
  <c r="G12" i="44"/>
  <c r="M16" i="44"/>
  <c r="J18" i="44"/>
  <c r="M20" i="44"/>
  <c r="J22" i="44"/>
  <c r="G23" i="44"/>
  <c r="J28" i="44"/>
  <c r="G43" i="41"/>
  <c r="F51" i="9"/>
  <c r="F47" i="38"/>
  <c r="P29" i="44"/>
  <c r="F47" i="6"/>
  <c r="F51" i="6"/>
  <c r="F51" i="27"/>
  <c r="F51" i="31"/>
  <c r="F51" i="33"/>
  <c r="K164" i="42"/>
  <c r="F63" i="12"/>
  <c r="G63" i="12" s="1"/>
  <c r="F51" i="12"/>
  <c r="F47" i="5"/>
  <c r="F51" i="5"/>
  <c r="F47" i="27"/>
  <c r="F51" i="29"/>
  <c r="F51" i="38"/>
  <c r="F47" i="12"/>
  <c r="F51" i="13"/>
  <c r="F51" i="16"/>
  <c r="J164" i="42"/>
  <c r="G63" i="13"/>
  <c r="G63" i="14"/>
  <c r="G63" i="16"/>
  <c r="G63" i="31"/>
  <c r="G63" i="33"/>
  <c r="G63" i="6"/>
  <c r="G63" i="27"/>
  <c r="G63" i="20"/>
  <c r="G63" i="22"/>
  <c r="G63" i="5"/>
  <c r="G63" i="29"/>
  <c r="G63" i="17"/>
  <c r="C47" i="38"/>
  <c r="C63" i="38"/>
  <c r="G63" i="7"/>
  <c r="G63" i="9"/>
  <c r="G63" i="25"/>
  <c r="G63" i="21"/>
  <c r="B47" i="38"/>
  <c r="B63" i="38"/>
  <c r="G63" i="26"/>
  <c r="G63" i="15"/>
  <c r="G63" i="19"/>
  <c r="G63" i="24"/>
  <c r="G63" i="28"/>
  <c r="G63" i="18"/>
  <c r="G63" i="36"/>
  <c r="G63" i="8"/>
  <c r="G63" i="30"/>
  <c r="F51" i="17"/>
  <c r="F59" i="17"/>
  <c r="F59" i="22"/>
  <c r="F51" i="22"/>
  <c r="F59" i="14"/>
  <c r="F51" i="14"/>
  <c r="G59" i="17"/>
  <c r="I31" i="44"/>
  <c r="E31" i="44"/>
  <c r="F31" i="44"/>
  <c r="C31" i="44"/>
  <c r="B31" i="44"/>
  <c r="G25" i="41"/>
  <c r="G25" i="14"/>
  <c r="F8" i="42"/>
  <c r="F47" i="29"/>
  <c r="F15" i="42"/>
  <c r="F47" i="9"/>
  <c r="F30" i="42"/>
  <c r="F47" i="31"/>
  <c r="F7" i="42"/>
  <c r="F47" i="7"/>
  <c r="F17" i="42"/>
  <c r="F47" i="13"/>
  <c r="F19" i="42"/>
  <c r="F47" i="14"/>
  <c r="F22" i="42"/>
  <c r="F47" i="16"/>
  <c r="F24" i="42"/>
  <c r="F47" i="17"/>
  <c r="F31" i="42"/>
  <c r="F47" i="33"/>
  <c r="F47" i="20"/>
  <c r="F51" i="20"/>
  <c r="M26" i="44"/>
  <c r="D26" i="44"/>
  <c r="G26" i="44"/>
  <c r="J26" i="44"/>
  <c r="C8" i="45"/>
  <c r="B31" i="45"/>
  <c r="B20" i="34"/>
  <c r="C20" i="34"/>
  <c r="F20" i="34"/>
  <c r="H131" i="43"/>
  <c r="G40" i="46"/>
  <c r="G40" i="45"/>
  <c r="G41" i="46"/>
  <c r="G41" i="45"/>
  <c r="C31" i="45"/>
  <c r="G40" i="47"/>
  <c r="G41" i="47"/>
  <c r="F13" i="45"/>
  <c r="F13" i="46"/>
  <c r="F25" i="46" s="1"/>
  <c r="F13" i="47"/>
  <c r="F25" i="47" s="1"/>
  <c r="G29" i="46"/>
  <c r="F31" i="45"/>
  <c r="F31" i="47"/>
  <c r="E43" i="47"/>
  <c r="E63" i="47" s="1"/>
  <c r="C51" i="7"/>
  <c r="D51" i="6"/>
  <c r="C164" i="42"/>
  <c r="G164" i="42"/>
  <c r="F51" i="28"/>
  <c r="G55" i="21"/>
  <c r="E7" i="25"/>
  <c r="E24" i="25" s="1"/>
  <c r="E51" i="19"/>
  <c r="F59" i="19"/>
  <c r="E59" i="20"/>
  <c r="P23" i="44"/>
  <c r="P14" i="44"/>
  <c r="C31" i="46"/>
  <c r="B51" i="12"/>
  <c r="E51" i="24"/>
  <c r="B51" i="25"/>
  <c r="F51" i="25"/>
  <c r="D51" i="25"/>
  <c r="D47" i="27"/>
  <c r="E51" i="12"/>
  <c r="G55" i="17"/>
  <c r="E51" i="20"/>
  <c r="F59" i="18"/>
  <c r="D14" i="45"/>
  <c r="E47" i="22"/>
  <c r="C8" i="46"/>
  <c r="F47" i="21"/>
  <c r="D47" i="12"/>
  <c r="P8" i="44"/>
  <c r="E51" i="21"/>
  <c r="C51" i="6"/>
  <c r="G55" i="29"/>
  <c r="E51" i="9"/>
  <c r="G43" i="9"/>
  <c r="B47" i="9"/>
  <c r="E51" i="14"/>
  <c r="C51" i="14"/>
  <c r="E31" i="16"/>
  <c r="D47" i="20"/>
  <c r="D13" i="45"/>
  <c r="G43" i="30"/>
  <c r="D51" i="30"/>
  <c r="G8" i="7"/>
  <c r="G7" i="43" s="1"/>
  <c r="E51" i="7"/>
  <c r="E51" i="27"/>
  <c r="C47" i="27"/>
  <c r="C47" i="29"/>
  <c r="D24" i="36"/>
  <c r="B164" i="42"/>
  <c r="F7" i="46"/>
  <c r="F24" i="46" s="1"/>
  <c r="D14" i="46"/>
  <c r="F47" i="15"/>
  <c r="F13" i="42"/>
  <c r="C47" i="19"/>
  <c r="E47" i="6"/>
  <c r="F59" i="13"/>
  <c r="C47" i="18"/>
  <c r="C25" i="42"/>
  <c r="G43" i="26"/>
  <c r="B47" i="26"/>
  <c r="G31" i="28"/>
  <c r="G30" i="16"/>
  <c r="F59" i="31"/>
  <c r="D51" i="33"/>
  <c r="D59" i="33"/>
  <c r="F8" i="18"/>
  <c r="F47" i="18" s="1"/>
  <c r="F7" i="18"/>
  <c r="F24" i="18" s="1"/>
  <c r="E14" i="46"/>
  <c r="G18" i="47"/>
  <c r="C42" i="47"/>
  <c r="D47" i="8"/>
  <c r="G14" i="25"/>
  <c r="H12" i="43" s="1"/>
  <c r="B51" i="26"/>
  <c r="B59" i="26"/>
  <c r="D51" i="26"/>
  <c r="C47" i="21"/>
  <c r="P20" i="44"/>
  <c r="P21" i="44"/>
  <c r="H114" i="43"/>
  <c r="H128" i="43"/>
  <c r="C42" i="45"/>
  <c r="F47" i="24"/>
  <c r="C47" i="24"/>
  <c r="D51" i="8"/>
  <c r="C43" i="34"/>
  <c r="G42" i="15"/>
  <c r="C51" i="19"/>
  <c r="F51" i="21"/>
  <c r="G42" i="6"/>
  <c r="G43" i="6"/>
  <c r="E59" i="27"/>
  <c r="G25" i="13"/>
  <c r="E59" i="13"/>
  <c r="G14" i="41"/>
  <c r="H21" i="43" s="1"/>
  <c r="E59" i="36"/>
  <c r="G11" i="34"/>
  <c r="E14" i="45"/>
  <c r="F51" i="30"/>
  <c r="D51" i="29"/>
  <c r="G43" i="29"/>
  <c r="D47" i="14"/>
  <c r="G42" i="16"/>
  <c r="B51" i="16"/>
  <c r="G43" i="31"/>
  <c r="G39" i="43"/>
  <c r="G40" i="43"/>
  <c r="G53" i="43"/>
  <c r="G57" i="43"/>
  <c r="G61" i="43"/>
  <c r="H53" i="43"/>
  <c r="H89" i="43"/>
  <c r="H90" i="43"/>
  <c r="H109" i="43"/>
  <c r="E14" i="47"/>
  <c r="F59" i="15"/>
  <c r="B51" i="5"/>
  <c r="G42" i="5"/>
  <c r="E51" i="5"/>
  <c r="C47" i="7"/>
  <c r="G24" i="27"/>
  <c r="E51" i="29"/>
  <c r="G42" i="13"/>
  <c r="G42" i="14"/>
  <c r="C51" i="17"/>
  <c r="D47" i="22"/>
  <c r="E51" i="33"/>
  <c r="G43" i="36"/>
  <c r="G40" i="34"/>
  <c r="H43" i="43"/>
  <c r="H44" i="43"/>
  <c r="H76" i="43"/>
  <c r="H83" i="43"/>
  <c r="C13" i="46"/>
  <c r="C25" i="46" s="1"/>
  <c r="D59" i="8"/>
  <c r="B59" i="25"/>
  <c r="D88" i="42"/>
  <c r="D21" i="42"/>
  <c r="G8" i="41"/>
  <c r="G21" i="43" s="1"/>
  <c r="G7" i="8"/>
  <c r="B24" i="8"/>
  <c r="G24" i="8" s="1"/>
  <c r="E47" i="8"/>
  <c r="G25" i="25"/>
  <c r="F59" i="26"/>
  <c r="F51" i="26"/>
  <c r="G25" i="15"/>
  <c r="D51" i="19"/>
  <c r="G6" i="30"/>
  <c r="E7" i="30"/>
  <c r="E24" i="30" s="1"/>
  <c r="E51" i="30"/>
  <c r="D59" i="6"/>
  <c r="B47" i="7"/>
  <c r="C59" i="7"/>
  <c r="E8" i="14"/>
  <c r="E19" i="42" s="1"/>
  <c r="E7" i="14"/>
  <c r="E24" i="14" s="1"/>
  <c r="C47" i="17"/>
  <c r="C24" i="42"/>
  <c r="G7" i="20"/>
  <c r="B24" i="20"/>
  <c r="G24" i="20" s="1"/>
  <c r="E27" i="42"/>
  <c r="E47" i="20"/>
  <c r="D51" i="20"/>
  <c r="D59" i="20"/>
  <c r="G42" i="20"/>
  <c r="G43" i="20"/>
  <c r="G25" i="36"/>
  <c r="G8" i="8"/>
  <c r="G9" i="43" s="1"/>
  <c r="F59" i="25"/>
  <c r="G25" i="26"/>
  <c r="C47" i="26"/>
  <c r="E51" i="26"/>
  <c r="G43" i="28"/>
  <c r="B47" i="28"/>
  <c r="G55" i="28"/>
  <c r="C51" i="21"/>
  <c r="G42" i="21"/>
  <c r="E59" i="21"/>
  <c r="G25" i="30"/>
  <c r="G42" i="30"/>
  <c r="F59" i="30"/>
  <c r="G59" i="30" s="1"/>
  <c r="G55" i="30"/>
  <c r="C47" i="5"/>
  <c r="D6" i="42"/>
  <c r="D47" i="6"/>
  <c r="B16" i="42"/>
  <c r="B47" i="12"/>
  <c r="F16" i="42"/>
  <c r="G29" i="16"/>
  <c r="G88" i="43" s="1"/>
  <c r="E96" i="42"/>
  <c r="K29" i="44" s="1"/>
  <c r="M29" i="44" s="1"/>
  <c r="E31" i="31"/>
  <c r="E51" i="31" s="1"/>
  <c r="G29" i="31"/>
  <c r="G96" i="43" s="1"/>
  <c r="B24" i="18"/>
  <c r="C59" i="18"/>
  <c r="C51" i="18"/>
  <c r="G42" i="18"/>
  <c r="B9" i="42"/>
  <c r="D19" i="43"/>
  <c r="E42" i="45"/>
  <c r="E43" i="45"/>
  <c r="E63" i="45" s="1"/>
  <c r="F31" i="34"/>
  <c r="D47" i="24"/>
  <c r="E51" i="25"/>
  <c r="E59" i="25"/>
  <c r="G43" i="25"/>
  <c r="E7" i="26"/>
  <c r="E24" i="26" s="1"/>
  <c r="G24" i="26" s="1"/>
  <c r="E8" i="26"/>
  <c r="E23" i="42" s="1"/>
  <c r="E19" i="34"/>
  <c r="E56" i="43"/>
  <c r="H56" i="43" s="1"/>
  <c r="G19" i="26"/>
  <c r="E51" i="28"/>
  <c r="F47" i="28"/>
  <c r="E51" i="15"/>
  <c r="G43" i="15"/>
  <c r="D59" i="29"/>
  <c r="G7" i="38"/>
  <c r="G42" i="12"/>
  <c r="D51" i="36"/>
  <c r="D59" i="36"/>
  <c r="H72" i="43"/>
  <c r="H81" i="43"/>
  <c r="P19" i="44"/>
  <c r="H93" i="43"/>
  <c r="P26" i="44"/>
  <c r="H103" i="43"/>
  <c r="H110" i="43"/>
  <c r="C7" i="45"/>
  <c r="C24" i="45" s="1"/>
  <c r="E13" i="45"/>
  <c r="D31" i="45"/>
  <c r="D8" i="46"/>
  <c r="G37" i="43"/>
  <c r="G41" i="43"/>
  <c r="G62" i="43"/>
  <c r="G63" i="43"/>
  <c r="C43" i="46"/>
  <c r="C63" i="46" s="1"/>
  <c r="C42" i="46"/>
  <c r="D7" i="34"/>
  <c r="G24" i="15"/>
  <c r="B51" i="15"/>
  <c r="F51" i="15"/>
  <c r="F51" i="19"/>
  <c r="D51" i="21"/>
  <c r="G43" i="21"/>
  <c r="E59" i="6"/>
  <c r="C47" i="6"/>
  <c r="B51" i="7"/>
  <c r="E47" i="7"/>
  <c r="G42" i="27"/>
  <c r="C47" i="9"/>
  <c r="C51" i="13"/>
  <c r="C59" i="13"/>
  <c r="D22" i="42"/>
  <c r="D47" i="16"/>
  <c r="F59" i="16"/>
  <c r="G7" i="17"/>
  <c r="B24" i="17"/>
  <c r="G24" i="17" s="1"/>
  <c r="G42" i="17"/>
  <c r="D51" i="22"/>
  <c r="D59" i="22"/>
  <c r="D47" i="31"/>
  <c r="D30" i="42"/>
  <c r="D24" i="41"/>
  <c r="G24" i="41" s="1"/>
  <c r="G7" i="41"/>
  <c r="E26" i="42"/>
  <c r="E47" i="36"/>
  <c r="G41" i="34"/>
  <c r="G47" i="43"/>
  <c r="G55" i="43"/>
  <c r="H59" i="43"/>
  <c r="H71" i="43"/>
  <c r="H85" i="43"/>
  <c r="H118" i="43"/>
  <c r="H126" i="43"/>
  <c r="C51" i="29"/>
  <c r="C51" i="38"/>
  <c r="C59" i="38"/>
  <c r="F15" i="43"/>
  <c r="F32" i="43" s="1"/>
  <c r="D51" i="12"/>
  <c r="F59" i="12"/>
  <c r="G13" i="13"/>
  <c r="G13" i="14"/>
  <c r="E59" i="14"/>
  <c r="D51" i="17"/>
  <c r="G43" i="17"/>
  <c r="D51" i="31"/>
  <c r="G7" i="33"/>
  <c r="E47" i="33"/>
  <c r="C47" i="33"/>
  <c r="D51" i="18"/>
  <c r="D47" i="36"/>
  <c r="E51" i="36"/>
  <c r="C65" i="42"/>
  <c r="G38" i="43"/>
  <c r="F65" i="42"/>
  <c r="G42" i="43"/>
  <c r="G45" i="43"/>
  <c r="G51" i="43"/>
  <c r="G54" i="43"/>
  <c r="G56" i="43"/>
  <c r="G64" i="43"/>
  <c r="C98" i="42"/>
  <c r="B98" i="42"/>
  <c r="D164" i="42"/>
  <c r="H164" i="42"/>
  <c r="B65" i="43"/>
  <c r="F65" i="43"/>
  <c r="P5" i="44"/>
  <c r="P25" i="44"/>
  <c r="H108" i="43"/>
  <c r="H111" i="43"/>
  <c r="H121" i="43"/>
  <c r="D8" i="45"/>
  <c r="C14" i="45"/>
  <c r="C13" i="45"/>
  <c r="C25" i="45" s="1"/>
  <c r="C43" i="45"/>
  <c r="C63" i="45" s="1"/>
  <c r="E51" i="38"/>
  <c r="D51" i="38"/>
  <c r="G42" i="9"/>
  <c r="C51" i="9"/>
  <c r="C51" i="12"/>
  <c r="G24" i="13"/>
  <c r="E51" i="13"/>
  <c r="D47" i="13"/>
  <c r="E51" i="17"/>
  <c r="C47" i="20"/>
  <c r="G42" i="22"/>
  <c r="E47" i="31"/>
  <c r="G13" i="41"/>
  <c r="B51" i="18"/>
  <c r="F51" i="18"/>
  <c r="E51" i="18"/>
  <c r="D65" i="42"/>
  <c r="F51" i="36"/>
  <c r="H42" i="43"/>
  <c r="H45" i="43"/>
  <c r="P9" i="44"/>
  <c r="H78" i="43"/>
  <c r="H105" i="43"/>
  <c r="H125" i="43"/>
  <c r="C14" i="46"/>
  <c r="G18" i="46"/>
  <c r="D31" i="46"/>
  <c r="D14" i="47"/>
  <c r="D13" i="47"/>
  <c r="C43" i="47"/>
  <c r="C63" i="47" s="1"/>
  <c r="C7" i="46"/>
  <c r="C24" i="46" s="1"/>
  <c r="E42" i="46"/>
  <c r="E43" i="46"/>
  <c r="E63" i="46" s="1"/>
  <c r="F8" i="47"/>
  <c r="B47" i="24"/>
  <c r="B4" i="42"/>
  <c r="G8" i="24"/>
  <c r="G4" i="43" s="1"/>
  <c r="B8" i="34"/>
  <c r="B31" i="34"/>
  <c r="G31" i="24"/>
  <c r="B9" i="43"/>
  <c r="B14" i="34"/>
  <c r="G43" i="8"/>
  <c r="C51" i="8"/>
  <c r="C12" i="42"/>
  <c r="C47" i="25"/>
  <c r="G31" i="25"/>
  <c r="B47" i="25"/>
  <c r="G14" i="26"/>
  <c r="H23" i="43" s="1"/>
  <c r="F59" i="28"/>
  <c r="D13" i="42"/>
  <c r="D47" i="15"/>
  <c r="D51" i="15"/>
  <c r="D59" i="15"/>
  <c r="G7" i="19"/>
  <c r="B59" i="21"/>
  <c r="G31" i="21"/>
  <c r="B51" i="21"/>
  <c r="C47" i="30"/>
  <c r="C29" i="42"/>
  <c r="B29" i="43"/>
  <c r="B47" i="30"/>
  <c r="G14" i="30"/>
  <c r="H29" i="43" s="1"/>
  <c r="F47" i="30"/>
  <c r="G31" i="5"/>
  <c r="E59" i="5"/>
  <c r="G55" i="5"/>
  <c r="E55" i="34"/>
  <c r="E51" i="6"/>
  <c r="G31" i="27"/>
  <c r="B59" i="27"/>
  <c r="F59" i="27"/>
  <c r="G55" i="27"/>
  <c r="D8" i="42"/>
  <c r="D47" i="29"/>
  <c r="F14" i="42"/>
  <c r="G24" i="9"/>
  <c r="E59" i="9"/>
  <c r="G31" i="12"/>
  <c r="B24" i="16"/>
  <c r="G24" i="16" s="1"/>
  <c r="G7" i="16"/>
  <c r="G31" i="17"/>
  <c r="B51" i="17"/>
  <c r="F59" i="20"/>
  <c r="G55" i="20"/>
  <c r="G8" i="31"/>
  <c r="G30" i="43" s="1"/>
  <c r="B30" i="42"/>
  <c r="B47" i="31"/>
  <c r="G43" i="33"/>
  <c r="B7" i="34"/>
  <c r="B42" i="34"/>
  <c r="F4" i="42"/>
  <c r="B12" i="43"/>
  <c r="G18" i="45"/>
  <c r="C4" i="43"/>
  <c r="C14" i="34"/>
  <c r="G14" i="24"/>
  <c r="H4" i="43" s="1"/>
  <c r="D24" i="24"/>
  <c r="F51" i="24"/>
  <c r="D13" i="34"/>
  <c r="D25" i="34" s="1"/>
  <c r="G14" i="8"/>
  <c r="H9" i="43" s="1"/>
  <c r="F51" i="8"/>
  <c r="D12" i="42"/>
  <c r="D47" i="25"/>
  <c r="G42" i="25"/>
  <c r="D23" i="42"/>
  <c r="D47" i="26"/>
  <c r="C51" i="26"/>
  <c r="G31" i="26"/>
  <c r="C59" i="26"/>
  <c r="G25" i="28"/>
  <c r="B51" i="28"/>
  <c r="G7" i="15"/>
  <c r="E47" i="15"/>
  <c r="E13" i="42"/>
  <c r="B18" i="42"/>
  <c r="G8" i="19"/>
  <c r="G18" i="43" s="1"/>
  <c r="B47" i="19"/>
  <c r="G43" i="19"/>
  <c r="G24" i="21"/>
  <c r="D20" i="42"/>
  <c r="D47" i="21"/>
  <c r="D29" i="42"/>
  <c r="D47" i="30"/>
  <c r="D51" i="5"/>
  <c r="B59" i="6"/>
  <c r="B51" i="6"/>
  <c r="G31" i="6"/>
  <c r="G31" i="7"/>
  <c r="G42" i="7"/>
  <c r="G7" i="27"/>
  <c r="E47" i="27"/>
  <c r="E10" i="42"/>
  <c r="G13" i="27"/>
  <c r="B25" i="27"/>
  <c r="G25" i="27" s="1"/>
  <c r="G6" i="29"/>
  <c r="E8" i="29"/>
  <c r="B47" i="29"/>
  <c r="F59" i="38"/>
  <c r="D47" i="38"/>
  <c r="G55" i="38"/>
  <c r="E59" i="38"/>
  <c r="G7" i="9"/>
  <c r="E15" i="42"/>
  <c r="E47" i="9"/>
  <c r="G25" i="9"/>
  <c r="G8" i="12"/>
  <c r="G16" i="43" s="1"/>
  <c r="C59" i="12"/>
  <c r="D17" i="43"/>
  <c r="G14" i="13"/>
  <c r="H17" i="43" s="1"/>
  <c r="G43" i="14"/>
  <c r="D24" i="42"/>
  <c r="D47" i="17"/>
  <c r="B24" i="22"/>
  <c r="G24" i="22" s="1"/>
  <c r="G7" i="22"/>
  <c r="B31" i="42"/>
  <c r="G8" i="33"/>
  <c r="G31" i="43" s="1"/>
  <c r="B47" i="33"/>
  <c r="G31" i="41"/>
  <c r="G59" i="41"/>
  <c r="D25" i="42"/>
  <c r="D47" i="18"/>
  <c r="E59" i="18"/>
  <c r="G55" i="18"/>
  <c r="F7" i="36"/>
  <c r="F24" i="36" s="1"/>
  <c r="G6" i="36"/>
  <c r="B59" i="36"/>
  <c r="B51" i="36"/>
  <c r="G31" i="36"/>
  <c r="B13" i="34"/>
  <c r="G59" i="43"/>
  <c r="C23" i="43"/>
  <c r="E13" i="34"/>
  <c r="D4" i="43"/>
  <c r="D14" i="34"/>
  <c r="C42" i="34"/>
  <c r="G42" i="24"/>
  <c r="E43" i="34"/>
  <c r="F59" i="24"/>
  <c r="D8" i="34"/>
  <c r="D9" i="42"/>
  <c r="E29" i="34"/>
  <c r="E31" i="8"/>
  <c r="G31" i="8" s="1"/>
  <c r="E75" i="42"/>
  <c r="K8" i="44" s="1"/>
  <c r="K31" i="44" s="1"/>
  <c r="G42" i="8"/>
  <c r="F42" i="34"/>
  <c r="G7" i="25"/>
  <c r="F47" i="25"/>
  <c r="G42" i="26"/>
  <c r="G13" i="28"/>
  <c r="E47" i="28"/>
  <c r="E11" i="43"/>
  <c r="E32" i="43" s="1"/>
  <c r="G13" i="15"/>
  <c r="E47" i="19"/>
  <c r="G7" i="21"/>
  <c r="E20" i="42"/>
  <c r="E47" i="21"/>
  <c r="G13" i="21"/>
  <c r="B25" i="21"/>
  <c r="G25" i="21" s="1"/>
  <c r="G7" i="5"/>
  <c r="E5" i="42"/>
  <c r="E47" i="5"/>
  <c r="C24" i="5"/>
  <c r="C51" i="5"/>
  <c r="G7" i="6"/>
  <c r="F59" i="6"/>
  <c r="G55" i="6"/>
  <c r="D47" i="7"/>
  <c r="D51" i="7"/>
  <c r="F59" i="7"/>
  <c r="B10" i="42"/>
  <c r="G8" i="27"/>
  <c r="G10" i="43" s="1"/>
  <c r="F10" i="42"/>
  <c r="B10" i="43"/>
  <c r="G14" i="27"/>
  <c r="H10" i="43" s="1"/>
  <c r="D51" i="27"/>
  <c r="B51" i="27"/>
  <c r="B59" i="29"/>
  <c r="G31" i="29"/>
  <c r="B51" i="29"/>
  <c r="G31" i="38"/>
  <c r="G42" i="38"/>
  <c r="B51" i="38"/>
  <c r="G13" i="9"/>
  <c r="F59" i="9"/>
  <c r="G55" i="9"/>
  <c r="G7" i="13"/>
  <c r="B17" i="42"/>
  <c r="B47" i="13"/>
  <c r="D51" i="13"/>
  <c r="G55" i="13"/>
  <c r="B51" i="14"/>
  <c r="B59" i="14"/>
  <c r="G31" i="14"/>
  <c r="G8" i="16"/>
  <c r="G22" i="43" s="1"/>
  <c r="G43" i="16"/>
  <c r="C51" i="16"/>
  <c r="B59" i="20"/>
  <c r="B51" i="20"/>
  <c r="G31" i="20"/>
  <c r="C51" i="22"/>
  <c r="C47" i="22"/>
  <c r="G43" i="22"/>
  <c r="B51" i="33"/>
  <c r="B59" i="33"/>
  <c r="G31" i="33"/>
  <c r="F59" i="33"/>
  <c r="G42" i="33"/>
  <c r="G13" i="36"/>
  <c r="D27" i="42"/>
  <c r="H70" i="43"/>
  <c r="B98" i="43"/>
  <c r="O3" i="44"/>
  <c r="F98" i="43"/>
  <c r="D98" i="43"/>
  <c r="B13" i="45"/>
  <c r="B14" i="45"/>
  <c r="B7" i="46"/>
  <c r="B8" i="46"/>
  <c r="C7" i="34"/>
  <c r="C24" i="34" s="1"/>
  <c r="G7" i="24"/>
  <c r="E4" i="42"/>
  <c r="E47" i="24"/>
  <c r="G13" i="24"/>
  <c r="F13" i="34"/>
  <c r="F25" i="34" s="1"/>
  <c r="E14" i="34"/>
  <c r="B25" i="24"/>
  <c r="G25" i="24" s="1"/>
  <c r="E59" i="24"/>
  <c r="D42" i="34"/>
  <c r="B43" i="34"/>
  <c r="G43" i="24"/>
  <c r="F43" i="34"/>
  <c r="B51" i="24"/>
  <c r="B59" i="24"/>
  <c r="G13" i="8"/>
  <c r="G29" i="8"/>
  <c r="G75" i="43" s="1"/>
  <c r="B51" i="8"/>
  <c r="E5" i="34"/>
  <c r="G5" i="34" s="1"/>
  <c r="E8" i="25"/>
  <c r="G8" i="25" s="1"/>
  <c r="G12" i="43" s="1"/>
  <c r="G5" i="25"/>
  <c r="C13" i="34"/>
  <c r="C25" i="34" s="1"/>
  <c r="G13" i="25"/>
  <c r="B24" i="25"/>
  <c r="C51" i="25"/>
  <c r="F47" i="26"/>
  <c r="D51" i="28"/>
  <c r="D47" i="28"/>
  <c r="B59" i="28"/>
  <c r="G8" i="15"/>
  <c r="G13" i="43" s="1"/>
  <c r="C47" i="15"/>
  <c r="G14" i="15"/>
  <c r="H13" i="43" s="1"/>
  <c r="C51" i="15"/>
  <c r="G31" i="15"/>
  <c r="B47" i="15"/>
  <c r="C59" i="15"/>
  <c r="G24" i="19"/>
  <c r="B51" i="19"/>
  <c r="G31" i="19"/>
  <c r="G42" i="19"/>
  <c r="F47" i="19"/>
  <c r="G14" i="21"/>
  <c r="H20" i="43" s="1"/>
  <c r="B47" i="21"/>
  <c r="G5" i="46"/>
  <c r="E8" i="30"/>
  <c r="G8" i="30" s="1"/>
  <c r="G29" i="43" s="1"/>
  <c r="G5" i="30"/>
  <c r="G13" i="30"/>
  <c r="B24" i="30"/>
  <c r="C51" i="30"/>
  <c r="G31" i="30"/>
  <c r="D24" i="5"/>
  <c r="G8" i="5"/>
  <c r="G5" i="43" s="1"/>
  <c r="B5" i="42"/>
  <c r="F5" i="42"/>
  <c r="G43" i="5"/>
  <c r="B47" i="5"/>
  <c r="D59" i="5"/>
  <c r="B6" i="42"/>
  <c r="B47" i="6"/>
  <c r="G8" i="6"/>
  <c r="G6" i="43" s="1"/>
  <c r="F6" i="42"/>
  <c r="B24" i="7"/>
  <c r="G24" i="7" s="1"/>
  <c r="G7" i="7"/>
  <c r="G43" i="7"/>
  <c r="B59" i="7"/>
  <c r="B47" i="27"/>
  <c r="G42" i="29"/>
  <c r="E59" i="29"/>
  <c r="E14" i="42"/>
  <c r="E47" i="38"/>
  <c r="G8" i="38"/>
  <c r="G14" i="43" s="1"/>
  <c r="E24" i="38"/>
  <c r="G24" i="38" s="1"/>
  <c r="G43" i="38"/>
  <c r="G8" i="9"/>
  <c r="G15" i="43" s="1"/>
  <c r="G14" i="9"/>
  <c r="H15" i="43" s="1"/>
  <c r="D51" i="9"/>
  <c r="D59" i="9"/>
  <c r="G24" i="12"/>
  <c r="C47" i="12"/>
  <c r="G55" i="12"/>
  <c r="E59" i="12"/>
  <c r="C47" i="13"/>
  <c r="C17" i="42"/>
  <c r="G8" i="13"/>
  <c r="G17" i="43" s="1"/>
  <c r="G43" i="13"/>
  <c r="C19" i="42"/>
  <c r="C47" i="14"/>
  <c r="G14" i="14"/>
  <c r="H19" i="43" s="1"/>
  <c r="C47" i="16"/>
  <c r="B47" i="17"/>
  <c r="E59" i="22"/>
  <c r="E51" i="22"/>
  <c r="G7" i="31"/>
  <c r="C51" i="31"/>
  <c r="G43" i="18"/>
  <c r="D59" i="18"/>
  <c r="C26" i="42"/>
  <c r="C47" i="36"/>
  <c r="G42" i="36"/>
  <c r="F59" i="36"/>
  <c r="G55" i="36"/>
  <c r="F14" i="34"/>
  <c r="D65" i="43"/>
  <c r="H48" i="43"/>
  <c r="H77" i="43"/>
  <c r="D43" i="47"/>
  <c r="D63" i="47" s="1"/>
  <c r="D42" i="47"/>
  <c r="F28" i="42"/>
  <c r="G31" i="22"/>
  <c r="B51" i="22"/>
  <c r="B51" i="31"/>
  <c r="E47" i="18"/>
  <c r="B26" i="43"/>
  <c r="G14" i="36"/>
  <c r="H26" i="43" s="1"/>
  <c r="F5" i="34"/>
  <c r="D26" i="42"/>
  <c r="B28" i="42"/>
  <c r="H52" i="43"/>
  <c r="C98" i="43"/>
  <c r="P6" i="44"/>
  <c r="F7" i="45"/>
  <c r="F24" i="45" s="1"/>
  <c r="F8" i="45"/>
  <c r="D7" i="45"/>
  <c r="D24" i="45" s="1"/>
  <c r="D13" i="46"/>
  <c r="D25" i="46" s="1"/>
  <c r="G30" i="46"/>
  <c r="C8" i="34"/>
  <c r="E24" i="24"/>
  <c r="C31" i="34"/>
  <c r="E42" i="34"/>
  <c r="C51" i="24"/>
  <c r="B25" i="8"/>
  <c r="G25" i="8" s="1"/>
  <c r="G30" i="45"/>
  <c r="E75" i="43"/>
  <c r="E30" i="34"/>
  <c r="G30" i="34" s="1"/>
  <c r="B47" i="8"/>
  <c r="F47" i="8"/>
  <c r="C11" i="43"/>
  <c r="C47" i="28"/>
  <c r="G14" i="28"/>
  <c r="H11" i="43" s="1"/>
  <c r="G42" i="28"/>
  <c r="C51" i="28"/>
  <c r="E59" i="15"/>
  <c r="G55" i="15"/>
  <c r="C59" i="19"/>
  <c r="G8" i="21"/>
  <c r="G20" i="43" s="1"/>
  <c r="E24" i="5"/>
  <c r="F59" i="5"/>
  <c r="B24" i="6"/>
  <c r="G24" i="6" s="1"/>
  <c r="E59" i="7"/>
  <c r="G55" i="7"/>
  <c r="D59" i="7"/>
  <c r="G7" i="12"/>
  <c r="E16" i="42"/>
  <c r="E47" i="12"/>
  <c r="B59" i="13"/>
  <c r="G31" i="13"/>
  <c r="B24" i="14"/>
  <c r="D29" i="34"/>
  <c r="D31" i="16"/>
  <c r="D30" i="47" s="1"/>
  <c r="D31" i="47" s="1"/>
  <c r="E47" i="16"/>
  <c r="E24" i="42"/>
  <c r="E47" i="17"/>
  <c r="G8" i="22"/>
  <c r="G28" i="43" s="1"/>
  <c r="B24" i="31"/>
  <c r="G24" i="31" s="1"/>
  <c r="G42" i="31"/>
  <c r="G55" i="31"/>
  <c r="D47" i="33"/>
  <c r="B24" i="33"/>
  <c r="G24" i="33" s="1"/>
  <c r="C51" i="33"/>
  <c r="G5" i="18"/>
  <c r="B59" i="18"/>
  <c r="B24" i="36"/>
  <c r="E6" i="34"/>
  <c r="G6" i="34" s="1"/>
  <c r="B7" i="42"/>
  <c r="B20" i="42"/>
  <c r="G43" i="43"/>
  <c r="G48" i="43"/>
  <c r="G60" i="43"/>
  <c r="N31" i="44"/>
  <c r="H37" i="43"/>
  <c r="H73" i="43"/>
  <c r="H79" i="43"/>
  <c r="P12" i="44"/>
  <c r="P16" i="44"/>
  <c r="H116" i="43"/>
  <c r="B8" i="45"/>
  <c r="B7" i="45"/>
  <c r="G6" i="45"/>
  <c r="B43" i="45"/>
  <c r="B63" i="45" s="1"/>
  <c r="B42" i="45"/>
  <c r="B13" i="46"/>
  <c r="B14" i="46"/>
  <c r="B43" i="46"/>
  <c r="B63" i="46" s="1"/>
  <c r="C14" i="47"/>
  <c r="C13" i="47"/>
  <c r="F24" i="24"/>
  <c r="D43" i="34"/>
  <c r="D51" i="24"/>
  <c r="G30" i="8"/>
  <c r="C47" i="8"/>
  <c r="G13" i="26"/>
  <c r="E59" i="28"/>
  <c r="D47" i="19"/>
  <c r="E59" i="19"/>
  <c r="G55" i="19"/>
  <c r="F59" i="21"/>
  <c r="D47" i="5"/>
  <c r="B59" i="5"/>
  <c r="G43" i="27"/>
  <c r="E7" i="29"/>
  <c r="E24" i="29" s="1"/>
  <c r="G24" i="29" s="1"/>
  <c r="F59" i="29"/>
  <c r="D47" i="9"/>
  <c r="G31" i="9"/>
  <c r="G43" i="12"/>
  <c r="E47" i="13"/>
  <c r="B51" i="13"/>
  <c r="G5" i="14"/>
  <c r="B47" i="16"/>
  <c r="G8" i="17"/>
  <c r="G24" i="43" s="1"/>
  <c r="B27" i="42"/>
  <c r="B47" i="20"/>
  <c r="G8" i="20"/>
  <c r="G27" i="43" s="1"/>
  <c r="F27" i="42"/>
  <c r="C51" i="20"/>
  <c r="B59" i="22"/>
  <c r="G31" i="18"/>
  <c r="B47" i="18"/>
  <c r="B47" i="36"/>
  <c r="F8" i="36"/>
  <c r="G18" i="36"/>
  <c r="C51" i="36"/>
  <c r="F6" i="34"/>
  <c r="G12" i="34"/>
  <c r="D18" i="34"/>
  <c r="D20" i="34" s="1"/>
  <c r="C4" i="42"/>
  <c r="E17" i="42"/>
  <c r="D31" i="42"/>
  <c r="E65" i="42"/>
  <c r="G49" i="43"/>
  <c r="G52" i="43"/>
  <c r="B65" i="42"/>
  <c r="F98" i="42"/>
  <c r="F164" i="42"/>
  <c r="H46" i="43"/>
  <c r="H74" i="43"/>
  <c r="P7" i="44"/>
  <c r="H86" i="43"/>
  <c r="H92" i="43"/>
  <c r="H112" i="43"/>
  <c r="D7" i="46"/>
  <c r="D24" i="46" s="1"/>
  <c r="G12" i="46"/>
  <c r="D43" i="46"/>
  <c r="D63" i="46" s="1"/>
  <c r="D42" i="46"/>
  <c r="B42" i="46"/>
  <c r="G12" i="47"/>
  <c r="B13" i="47"/>
  <c r="B51" i="30"/>
  <c r="F24" i="47"/>
  <c r="C51" i="27"/>
  <c r="B51" i="9"/>
  <c r="B47" i="14"/>
  <c r="D51" i="14"/>
  <c r="E88" i="43"/>
  <c r="C47" i="31"/>
  <c r="F55" i="34"/>
  <c r="G46" i="43"/>
  <c r="G50" i="43"/>
  <c r="G58" i="43"/>
  <c r="E164" i="42"/>
  <c r="I164" i="42"/>
  <c r="C65" i="43"/>
  <c r="H62" i="43"/>
  <c r="P11" i="44"/>
  <c r="P18" i="44"/>
  <c r="H87" i="43"/>
  <c r="H95" i="43"/>
  <c r="P28" i="44"/>
  <c r="H119" i="43"/>
  <c r="H122" i="43"/>
  <c r="B31" i="46"/>
  <c r="B14" i="47"/>
  <c r="B42" i="47"/>
  <c r="B43" i="47"/>
  <c r="B63" i="47" s="1"/>
  <c r="P22" i="44"/>
  <c r="H120" i="43"/>
  <c r="D43" i="45"/>
  <c r="D63" i="45" s="1"/>
  <c r="D42" i="45"/>
  <c r="G6" i="46"/>
  <c r="B8" i="47"/>
  <c r="E13" i="47"/>
  <c r="G12" i="45"/>
  <c r="E13" i="46"/>
  <c r="E31" i="46"/>
  <c r="E42" i="47"/>
  <c r="G6" i="47" l="1"/>
  <c r="C7" i="47"/>
  <c r="C24" i="47" s="1"/>
  <c r="C8" i="47"/>
  <c r="C47" i="47" s="1"/>
  <c r="D7" i="47"/>
  <c r="D24" i="47" s="1"/>
  <c r="D8" i="47"/>
  <c r="E59" i="16"/>
  <c r="E30" i="47"/>
  <c r="G30" i="47" s="1"/>
  <c r="G63" i="38"/>
  <c r="H75" i="43"/>
  <c r="L8" i="44"/>
  <c r="H88" i="43"/>
  <c r="L21" i="44"/>
  <c r="M21" i="44" s="1"/>
  <c r="D98" i="42"/>
  <c r="H21" i="44"/>
  <c r="C51" i="45"/>
  <c r="G31" i="44"/>
  <c r="D31" i="44"/>
  <c r="G47" i="7"/>
  <c r="F14" i="46"/>
  <c r="G14" i="46" s="1"/>
  <c r="G19" i="46"/>
  <c r="C59" i="45"/>
  <c r="B59" i="45"/>
  <c r="B51" i="45"/>
  <c r="G19" i="34"/>
  <c r="E20" i="34"/>
  <c r="F42" i="45"/>
  <c r="G42" i="45" s="1"/>
  <c r="F43" i="46"/>
  <c r="F43" i="45"/>
  <c r="F42" i="46"/>
  <c r="G42" i="46" s="1"/>
  <c r="F14" i="47"/>
  <c r="G14" i="47" s="1"/>
  <c r="F42" i="47"/>
  <c r="G42" i="47" s="1"/>
  <c r="F14" i="45"/>
  <c r="G11" i="45"/>
  <c r="G11" i="46"/>
  <c r="G11" i="47"/>
  <c r="F31" i="46"/>
  <c r="F59" i="45"/>
  <c r="F59" i="47"/>
  <c r="D59" i="46"/>
  <c r="D25" i="45"/>
  <c r="D59" i="45"/>
  <c r="B59" i="47"/>
  <c r="E25" i="45"/>
  <c r="C59" i="47"/>
  <c r="C59" i="46"/>
  <c r="G19" i="45"/>
  <c r="G20" i="45" s="1"/>
  <c r="G19" i="47"/>
  <c r="F25" i="45"/>
  <c r="E25" i="46"/>
  <c r="C25" i="47"/>
  <c r="B59" i="46"/>
  <c r="D25" i="47"/>
  <c r="G24" i="25"/>
  <c r="G7" i="18"/>
  <c r="G51" i="12"/>
  <c r="D24" i="34"/>
  <c r="D47" i="47"/>
  <c r="E65" i="43"/>
  <c r="H65" i="43" s="1"/>
  <c r="G31" i="31"/>
  <c r="G51" i="29"/>
  <c r="G29" i="47"/>
  <c r="C51" i="46"/>
  <c r="G59" i="25"/>
  <c r="C51" i="34"/>
  <c r="G47" i="6"/>
  <c r="E47" i="14"/>
  <c r="G47" i="14" s="1"/>
  <c r="G24" i="18"/>
  <c r="D51" i="45"/>
  <c r="F59" i="34"/>
  <c r="G51" i="22"/>
  <c r="F25" i="42"/>
  <c r="G51" i="21"/>
  <c r="C51" i="47"/>
  <c r="E59" i="31"/>
  <c r="G59" i="31" s="1"/>
  <c r="G59" i="19"/>
  <c r="F51" i="34"/>
  <c r="E51" i="16"/>
  <c r="E98" i="42"/>
  <c r="E25" i="34"/>
  <c r="G51" i="26"/>
  <c r="C47" i="46"/>
  <c r="C47" i="45"/>
  <c r="D51" i="46"/>
  <c r="E8" i="47"/>
  <c r="E47" i="47" s="1"/>
  <c r="G51" i="19"/>
  <c r="G59" i="33"/>
  <c r="G51" i="13"/>
  <c r="G47" i="9"/>
  <c r="G51" i="33"/>
  <c r="G59" i="22"/>
  <c r="G59" i="18"/>
  <c r="G59" i="13"/>
  <c r="D47" i="45"/>
  <c r="G8" i="14"/>
  <c r="G19" i="43" s="1"/>
  <c r="G51" i="7"/>
  <c r="G59" i="38"/>
  <c r="G59" i="26"/>
  <c r="G8" i="18"/>
  <c r="G25" i="43" s="1"/>
  <c r="G29" i="34"/>
  <c r="G47" i="27"/>
  <c r="G47" i="5"/>
  <c r="G47" i="21"/>
  <c r="G47" i="15"/>
  <c r="G47" i="22"/>
  <c r="G51" i="20"/>
  <c r="G51" i="5"/>
  <c r="D32" i="42"/>
  <c r="B32" i="43"/>
  <c r="G59" i="9"/>
  <c r="G51" i="38"/>
  <c r="G47" i="33"/>
  <c r="G51" i="9"/>
  <c r="C32" i="42"/>
  <c r="G8" i="26"/>
  <c r="G23" i="43" s="1"/>
  <c r="G24" i="14"/>
  <c r="E24" i="47"/>
  <c r="G47" i="28"/>
  <c r="C47" i="34"/>
  <c r="G24" i="30"/>
  <c r="G59" i="20"/>
  <c r="G59" i="14"/>
  <c r="E47" i="26"/>
  <c r="G47" i="26" s="1"/>
  <c r="G51" i="36"/>
  <c r="G59" i="12"/>
  <c r="G24" i="24"/>
  <c r="D51" i="47"/>
  <c r="E98" i="43"/>
  <c r="H98" i="43" s="1"/>
  <c r="G51" i="18"/>
  <c r="G47" i="20"/>
  <c r="G51" i="25"/>
  <c r="G59" i="24"/>
  <c r="G43" i="34"/>
  <c r="G51" i="27"/>
  <c r="G7" i="30"/>
  <c r="D32" i="43"/>
  <c r="G7" i="14"/>
  <c r="G47" i="38"/>
  <c r="G51" i="6"/>
  <c r="G51" i="28"/>
  <c r="G7" i="26"/>
  <c r="B25" i="47"/>
  <c r="G13" i="47"/>
  <c r="F47" i="36"/>
  <c r="G47" i="36" s="1"/>
  <c r="F26" i="42"/>
  <c r="G8" i="36"/>
  <c r="G26" i="43" s="1"/>
  <c r="B47" i="45"/>
  <c r="D51" i="16"/>
  <c r="D59" i="16"/>
  <c r="G59" i="16" s="1"/>
  <c r="E7" i="45"/>
  <c r="E24" i="45" s="1"/>
  <c r="E8" i="45"/>
  <c r="E47" i="45" s="1"/>
  <c r="E31" i="45"/>
  <c r="D47" i="46"/>
  <c r="E47" i="29"/>
  <c r="G47" i="29" s="1"/>
  <c r="E8" i="42"/>
  <c r="G31" i="16"/>
  <c r="G55" i="34"/>
  <c r="B51" i="34"/>
  <c r="B32" i="42"/>
  <c r="G5" i="47"/>
  <c r="B51" i="46"/>
  <c r="G29" i="45"/>
  <c r="B59" i="34"/>
  <c r="G13" i="46"/>
  <c r="B25" i="46"/>
  <c r="G47" i="8"/>
  <c r="G59" i="7"/>
  <c r="G51" i="24"/>
  <c r="E8" i="34"/>
  <c r="E47" i="34" s="1"/>
  <c r="B47" i="46"/>
  <c r="F8" i="34"/>
  <c r="F47" i="34" s="1"/>
  <c r="G59" i="6"/>
  <c r="H32" i="43"/>
  <c r="G42" i="34"/>
  <c r="G51" i="17"/>
  <c r="G59" i="27"/>
  <c r="G59" i="21"/>
  <c r="G14" i="34"/>
  <c r="G47" i="24"/>
  <c r="E51" i="46"/>
  <c r="E59" i="46"/>
  <c r="B47" i="47"/>
  <c r="G65" i="43"/>
  <c r="G47" i="18"/>
  <c r="G47" i="16"/>
  <c r="G8" i="29"/>
  <c r="G8" i="43" s="1"/>
  <c r="G59" i="5"/>
  <c r="B51" i="47"/>
  <c r="G5" i="45"/>
  <c r="G7" i="36"/>
  <c r="G47" i="17"/>
  <c r="G47" i="12"/>
  <c r="E29" i="42"/>
  <c r="E47" i="30"/>
  <c r="G47" i="30" s="1"/>
  <c r="G51" i="15"/>
  <c r="G59" i="28"/>
  <c r="E12" i="42"/>
  <c r="E47" i="25"/>
  <c r="G47" i="25" s="1"/>
  <c r="B24" i="46"/>
  <c r="G13" i="45"/>
  <c r="G51" i="14"/>
  <c r="G47" i="13"/>
  <c r="G59" i="29"/>
  <c r="E51" i="8"/>
  <c r="G51" i="8" s="1"/>
  <c r="E59" i="8"/>
  <c r="G59" i="8" s="1"/>
  <c r="D47" i="34"/>
  <c r="F7" i="34"/>
  <c r="F24" i="34" s="1"/>
  <c r="C59" i="34"/>
  <c r="G59" i="36"/>
  <c r="G47" i="19"/>
  <c r="G18" i="34"/>
  <c r="B47" i="34"/>
  <c r="G51" i="30"/>
  <c r="D31" i="34"/>
  <c r="B24" i="45"/>
  <c r="G24" i="36"/>
  <c r="E7" i="34"/>
  <c r="E24" i="34" s="1"/>
  <c r="G51" i="31"/>
  <c r="B24" i="47"/>
  <c r="E7" i="46"/>
  <c r="E24" i="46" s="1"/>
  <c r="E8" i="46"/>
  <c r="E47" i="46" s="1"/>
  <c r="G59" i="15"/>
  <c r="E31" i="34"/>
  <c r="E51" i="34" s="1"/>
  <c r="O31" i="44"/>
  <c r="P31" i="44" s="1"/>
  <c r="P3" i="44"/>
  <c r="G7" i="29"/>
  <c r="G24" i="5"/>
  <c r="B25" i="34"/>
  <c r="G13" i="34"/>
  <c r="C32" i="43"/>
  <c r="B24" i="34"/>
  <c r="G47" i="31"/>
  <c r="E31" i="47" l="1"/>
  <c r="E51" i="47" s="1"/>
  <c r="G98" i="43"/>
  <c r="G43" i="45"/>
  <c r="F63" i="45"/>
  <c r="G63" i="45" s="1"/>
  <c r="G43" i="47"/>
  <c r="F63" i="47"/>
  <c r="G63" i="47" s="1"/>
  <c r="F47" i="46"/>
  <c r="F63" i="46"/>
  <c r="G63" i="46" s="1"/>
  <c r="M8" i="44"/>
  <c r="L31" i="44"/>
  <c r="M31" i="44" s="1"/>
  <c r="J21" i="44"/>
  <c r="H31" i="44"/>
  <c r="J31" i="44" s="1"/>
  <c r="G55" i="46"/>
  <c r="F47" i="45"/>
  <c r="G47" i="45" s="1"/>
  <c r="G20" i="34"/>
  <c r="F51" i="45"/>
  <c r="F51" i="46"/>
  <c r="G51" i="46" s="1"/>
  <c r="G43" i="46"/>
  <c r="B25" i="45"/>
  <c r="G25" i="45" s="1"/>
  <c r="F47" i="47"/>
  <c r="G47" i="47" s="1"/>
  <c r="F51" i="47"/>
  <c r="G51" i="47" s="1"/>
  <c r="G14" i="45"/>
  <c r="G31" i="46"/>
  <c r="F59" i="46"/>
  <c r="G59" i="46" s="1"/>
  <c r="G55" i="45"/>
  <c r="E25" i="47"/>
  <c r="G25" i="47" s="1"/>
  <c r="G25" i="46"/>
  <c r="G25" i="34"/>
  <c r="G31" i="34"/>
  <c r="F32" i="42"/>
  <c r="G24" i="46"/>
  <c r="G8" i="47"/>
  <c r="E59" i="34"/>
  <c r="G51" i="16"/>
  <c r="G24" i="34"/>
  <c r="G24" i="47"/>
  <c r="G7" i="45"/>
  <c r="G47" i="34"/>
  <c r="G7" i="46"/>
  <c r="G32" i="43"/>
  <c r="G7" i="34"/>
  <c r="G8" i="34"/>
  <c r="G24" i="45"/>
  <c r="E32" i="42"/>
  <c r="G7" i="47"/>
  <c r="G47" i="46"/>
  <c r="G8" i="46"/>
  <c r="G8" i="45"/>
  <c r="D51" i="34"/>
  <c r="G51" i="34" s="1"/>
  <c r="D59" i="34"/>
  <c r="E51" i="45"/>
  <c r="G31" i="45"/>
  <c r="G31" i="47" l="1"/>
  <c r="E59" i="47"/>
  <c r="E59" i="45"/>
  <c r="G59" i="45" s="1"/>
  <c r="G51" i="45"/>
  <c r="D59" i="47"/>
  <c r="G59" i="47" s="1"/>
  <c r="G55" i="47"/>
  <c r="G59" i="34"/>
</calcChain>
</file>

<file path=xl/comments1.xml><?xml version="1.0" encoding="utf-8"?>
<comments xmlns="http://schemas.openxmlformats.org/spreadsheetml/2006/main">
  <authors>
    <author>UNA</author>
  </authors>
  <commentList>
    <comment ref="G16" authorId="0" shapeId="0">
      <text>
        <r>
          <rPr>
            <sz val="8"/>
            <color indexed="81"/>
            <rFont val="Tahoma"/>
            <family val="2"/>
          </rPr>
          <t xml:space="preserve">
CIPs included:
     51.1601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0.xml><?xml version="1.0" encoding="utf-8"?>
<comments xmlns="http://schemas.openxmlformats.org/spreadsheetml/2006/main">
  <authors>
    <author>UNA</author>
  </authors>
  <commentList>
    <comment ref="G16" authorId="0" shapeId="0">
      <text>
        <r>
          <rPr>
            <sz val="8"/>
            <color indexed="81"/>
            <rFont val="Tahoma"/>
            <family val="2"/>
          </rPr>
          <t xml:space="preserve">
CIPs included:
     45.0701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1.xml><?xml version="1.0" encoding="utf-8"?>
<comments xmlns="http://schemas.openxmlformats.org/spreadsheetml/2006/main">
  <authors>
    <author>UNA</author>
  </authors>
  <commentList>
    <comment ref="G16" authorId="0" shapeId="0">
      <text>
        <r>
          <rPr>
            <sz val="8"/>
            <color indexed="81"/>
            <rFont val="Tahoma"/>
            <family val="2"/>
          </rPr>
          <t xml:space="preserve">
CIPs included:
     45.0801
     45.1001
     54.0101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2.xml><?xml version="1.0" encoding="utf-8"?>
<comments xmlns="http://schemas.openxmlformats.org/spreadsheetml/2006/main">
  <authors>
    <author>UNA</author>
  </authors>
  <commentList>
    <comment ref="G16" authorId="0" shapeId="0">
      <text>
        <r>
          <rPr>
            <sz val="8"/>
            <color indexed="81"/>
            <rFont val="Tahoma"/>
            <family val="2"/>
          </rPr>
          <t xml:space="preserve">
CIPs included:
    13.1206 (This CIP is divided between HPER and MU Ed)
    31.9999</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3.xml><?xml version="1.0" encoding="utf-8"?>
<comments xmlns="http://schemas.openxmlformats.org/spreadsheetml/2006/main">
  <authors>
    <author>UNA</author>
  </authors>
  <commentList>
    <comment ref="G16" authorId="0" shapeId="0">
      <text>
        <r>
          <rPr>
            <sz val="8"/>
            <color indexed="81"/>
            <rFont val="Tahoma"/>
            <family val="2"/>
          </rPr>
          <t xml:space="preserve">
CIPs included:
     27.0101
     11.0101 </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4.xml><?xml version="1.0" encoding="utf-8"?>
<comments xmlns="http://schemas.openxmlformats.org/spreadsheetml/2006/main">
  <authors>
    <author>UNA</author>
  </authors>
  <commentList>
    <comment ref="G16" authorId="0" shapeId="0">
      <text>
        <r>
          <rPr>
            <sz val="8"/>
            <color indexed="81"/>
            <rFont val="Tahoma"/>
            <family val="2"/>
          </rPr>
          <t xml:space="preserve">
CIPs included:
     50.0901
     13.1206 (This CIP is divided between HPER and MU Ed)</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5.xml><?xml version="1.0" encoding="utf-8"?>
<comments xmlns="http://schemas.openxmlformats.org/spreadsheetml/2006/main">
  <authors>
    <author>UNA</author>
  </authors>
  <commentList>
    <comment ref="G16" authorId="0" shapeId="0">
      <text>
        <r>
          <rPr>
            <sz val="8"/>
            <color indexed="81"/>
            <rFont val="Tahoma"/>
            <family val="2"/>
          </rPr>
          <t xml:space="preserve">
CIPs included:
    40.0801
    40.0601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6.xml><?xml version="1.0" encoding="utf-8"?>
<comments xmlns="http://schemas.openxmlformats.org/spreadsheetml/2006/main">
  <authors>
    <author>UNA</author>
  </authors>
  <commentList>
    <comment ref="G16" authorId="0" shapeId="0">
      <text>
        <r>
          <rPr>
            <sz val="8"/>
            <color indexed="81"/>
            <rFont val="Tahoma"/>
            <family val="2"/>
          </rPr>
          <t xml:space="preserve">
CIPs included:
     43.0103</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7.xml><?xml version="1.0" encoding="utf-8"?>
<comments xmlns="http://schemas.openxmlformats.org/spreadsheetml/2006/main">
  <authors>
    <author>UNA</author>
  </authors>
  <commentList>
    <comment ref="G16" authorId="0" shapeId="0">
      <text>
        <r>
          <rPr>
            <sz val="8"/>
            <color indexed="81"/>
            <rFont val="Tahoma"/>
            <family val="2"/>
          </rPr>
          <t xml:space="preserve">
CIPs included:
    42.0101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8.xml><?xml version="1.0" encoding="utf-8"?>
<comments xmlns="http://schemas.openxmlformats.org/spreadsheetml/2006/main">
  <authors>
    <author>UNA</author>
  </authors>
  <commentList>
    <comment ref="G16" authorId="0" shapeId="0">
      <text>
        <r>
          <rPr>
            <sz val="8"/>
            <color indexed="81"/>
            <rFont val="Tahoma"/>
            <family val="2"/>
          </rPr>
          <t xml:space="preserve">
CIPs included:
     45.1101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9.xml><?xml version="1.0" encoding="utf-8"?>
<comments xmlns="http://schemas.openxmlformats.org/spreadsheetml/2006/main">
  <authors>
    <author>UNA</author>
  </authors>
  <commentList>
    <comment ref="G16" authorId="0" shapeId="0">
      <text>
        <r>
          <rPr>
            <sz val="8"/>
            <color indexed="81"/>
            <rFont val="Tahoma"/>
            <family val="2"/>
          </rPr>
          <t xml:space="preserve">
CIPs included:
     44.0701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xml><?xml version="1.0" encoding="utf-8"?>
<comments xmlns="http://schemas.openxmlformats.org/spreadsheetml/2006/main">
  <authors>
    <author>UNA</author>
  </authors>
  <commentList>
    <comment ref="G16" authorId="0" shapeId="0">
      <text>
        <r>
          <rPr>
            <sz val="8"/>
            <color indexed="81"/>
            <rFont val="Tahoma"/>
            <family val="2"/>
          </rPr>
          <t xml:space="preserve">
CIPs included:
     51.1601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0.xml><?xml version="1.0" encoding="utf-8"?>
<comments xmlns="http://schemas.openxmlformats.org/spreadsheetml/2006/main">
  <authors>
    <author>UNA</author>
  </authors>
  <commentList>
    <comment ref="G16" authorId="0" shapeId="0">
      <text>
        <r>
          <rPr>
            <b/>
            <sz val="8"/>
            <color indexed="81"/>
            <rFont val="Tahoma"/>
            <family val="2"/>
          </rPr>
          <t xml:space="preserve">
</t>
        </r>
        <r>
          <rPr>
            <sz val="8"/>
            <color indexed="81"/>
            <rFont val="Tahoma"/>
            <family val="2"/>
          </rPr>
          <t xml:space="preserve">CIPs included:
     52.0301
</t>
        </r>
        <r>
          <rPr>
            <sz val="8"/>
            <color indexed="81"/>
            <rFont val="Tahoma"/>
            <family val="2"/>
          </rPr>
          <t xml:space="preserve">
</t>
        </r>
      </text>
    </comment>
    <comment ref="G22" authorId="0" shapeId="0">
      <text>
        <r>
          <rPr>
            <sz val="8"/>
            <color indexed="81"/>
            <rFont val="Tahoma"/>
            <family val="2"/>
          </rPr>
          <t xml:space="preserve">
Ratio = # of declared majors/degrees conferred for the same fiscal year
</t>
        </r>
      </text>
    </comment>
    <comment ref="G27" authorId="0" shapeId="0">
      <text>
        <r>
          <rPr>
            <sz val="8"/>
            <color indexed="81"/>
            <rFont val="Tahoma"/>
            <family val="2"/>
          </rPr>
          <t xml:space="preserve">
Credit Hour data was obtained from census files for each semester.</t>
        </r>
      </text>
    </comment>
    <comment ref="G33" authorId="0" shapeId="0">
      <text>
        <r>
          <rPr>
            <b/>
            <sz val="8"/>
            <color indexed="81"/>
            <rFont val="Tahoma"/>
            <family val="2"/>
          </rPr>
          <t xml:space="preserve">
</t>
        </r>
        <r>
          <rPr>
            <sz val="8"/>
            <color indexed="81"/>
            <rFont val="Tahoma"/>
            <family val="2"/>
          </rPr>
          <t>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
</t>
        </r>
      </text>
    </comment>
    <comment ref="G45" authorId="0" shapeId="0">
      <text>
        <r>
          <rPr>
            <b/>
            <sz val="8"/>
            <color indexed="81"/>
            <rFont val="Tahoma"/>
            <family val="2"/>
          </rPr>
          <t xml:space="preserve">
</t>
        </r>
        <r>
          <rPr>
            <sz val="8"/>
            <color indexed="81"/>
            <rFont val="Tahoma"/>
            <family val="2"/>
          </rPr>
          <t>Ratio = # FTE Students / # of FTE Faculty</t>
        </r>
      </text>
    </comment>
    <comment ref="G49" authorId="0" shapeId="0">
      <text>
        <r>
          <rPr>
            <b/>
            <sz val="8"/>
            <color indexed="81"/>
            <rFont val="Tahoma"/>
            <family val="2"/>
          </rPr>
          <t xml:space="preserve">
</t>
        </r>
        <r>
          <rPr>
            <sz val="8"/>
            <color indexed="81"/>
            <rFont val="Tahoma"/>
            <family val="2"/>
          </rPr>
          <t>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
</t>
        </r>
      </text>
    </comment>
    <comment ref="G57" authorId="0" shapeId="0">
      <text>
        <r>
          <rPr>
            <sz val="8"/>
            <color indexed="81"/>
            <rFont val="Tahoma"/>
            <family val="2"/>
          </rPr>
          <t xml:space="preserve">
Cost per Credit Hour = Total Dept Expenditure / Total number of CHP</t>
        </r>
      </text>
    </comment>
  </commentList>
</comments>
</file>

<file path=xl/comments21.xml><?xml version="1.0" encoding="utf-8"?>
<comments xmlns="http://schemas.openxmlformats.org/spreadsheetml/2006/main">
  <authors>
    <author>UNA</author>
  </authors>
  <commentList>
    <comment ref="G16" authorId="0" shapeId="0">
      <text>
        <r>
          <rPr>
            <sz val="8"/>
            <color indexed="81"/>
            <rFont val="Tahoma"/>
            <family val="2"/>
          </rPr>
          <t xml:space="preserve">
CIPs included:
     52.1201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2.xml><?xml version="1.0" encoding="utf-8"?>
<comments xmlns="http://schemas.openxmlformats.org/spreadsheetml/2006/main">
  <authors>
    <author>UNA</author>
  </authors>
  <commentList>
    <comment ref="G16" authorId="0" shapeId="0">
      <text>
        <r>
          <rPr>
            <sz val="8"/>
            <color indexed="81"/>
            <rFont val="Tahoma"/>
            <family val="2"/>
          </rPr>
          <t xml:space="preserve">
CIPs included:
     52.0601
     52.0801
</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3.xml><?xml version="1.0" encoding="utf-8"?>
<comments xmlns="http://schemas.openxmlformats.org/spreadsheetml/2006/main">
  <authors>
    <author>UNA</author>
  </authors>
  <commentList>
    <comment ref="G16" authorId="0" shapeId="0">
      <text>
        <r>
          <rPr>
            <sz val="8"/>
            <color indexed="81"/>
            <rFont val="Tahoma"/>
            <family val="2"/>
          </rPr>
          <t xml:space="preserve">
CIPs included:
     52.0201
     52.1401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4.xml><?xml version="1.0" encoding="utf-8"?>
<comments xmlns="http://schemas.openxmlformats.org/spreadsheetml/2006/main">
  <authors>
    <author>UNA</author>
  </authors>
  <commentList>
    <comment ref="G16" authorId="0" shapeId="0">
      <text>
        <r>
          <rPr>
            <sz val="8"/>
            <color indexed="81"/>
            <rFont val="Tahoma"/>
            <family val="2"/>
          </rPr>
          <t xml:space="preserve">
CIPs included:
     13.1101
     42.0601
42.2803
</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5.xml><?xml version="1.0" encoding="utf-8"?>
<comments xmlns="http://schemas.openxmlformats.org/spreadsheetml/2006/main">
  <authors>
    <author>UNA</author>
  </authors>
  <commentList>
    <comment ref="G16" authorId="0" shapeId="0">
      <text>
        <r>
          <rPr>
            <sz val="8"/>
            <color indexed="81"/>
            <rFont val="Tahoma"/>
            <family val="2"/>
          </rPr>
          <t xml:space="preserve">
CIPs included:
     13.1202
     13.1204
     13.1001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6.xml><?xml version="1.0" encoding="utf-8"?>
<comments xmlns="http://schemas.openxmlformats.org/spreadsheetml/2006/main">
  <authors>
    <author>UNA</author>
  </authors>
  <commentList>
    <comment ref="G16" authorId="0" shapeId="0">
      <text>
        <r>
          <rPr>
            <sz val="8"/>
            <color indexed="81"/>
            <rFont val="Tahoma"/>
            <family val="2"/>
          </rPr>
          <t xml:space="preserve">
CIPs included:
     19.0101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7.xml><?xml version="1.0" encoding="utf-8"?>
<comments xmlns="http://schemas.openxmlformats.org/spreadsheetml/2006/main">
  <authors>
    <author>UNA</author>
  </authors>
  <commentList>
    <comment ref="G16" authorId="0" shapeId="0">
      <text>
        <r>
          <rPr>
            <sz val="8"/>
            <color indexed="81"/>
            <rFont val="Tahoma"/>
            <family val="2"/>
          </rPr>
          <t xml:space="preserve">
CIPs included:
    13.1206 (This CIP is divided between HPER and MU Ed)
    31.9999</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8.xml><?xml version="1.0" encoding="utf-8"?>
<comments xmlns="http://schemas.openxmlformats.org/spreadsheetml/2006/main">
  <authors>
    <author>UNA</author>
  </authors>
  <commentList>
    <comment ref="G16" authorId="0" shapeId="0">
      <text>
        <r>
          <rPr>
            <sz val="8"/>
            <color indexed="81"/>
            <rFont val="Tahoma"/>
            <family val="2"/>
          </rPr>
          <t xml:space="preserve">
CIPs included:
     13.1205
     13.0401
     45.0101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3.xml><?xml version="1.0" encoding="utf-8"?>
<comments xmlns="http://schemas.openxmlformats.org/spreadsheetml/2006/main">
  <authors>
    <author>UNA</author>
  </authors>
  <commentList>
    <comment ref="G16" authorId="0" shapeId="0">
      <text>
        <r>
          <rPr>
            <sz val="8"/>
            <color indexed="81"/>
            <rFont val="Tahoma"/>
            <family val="2"/>
          </rPr>
          <t xml:space="preserve">
CIPs Included:
    50.0701
    50.0702
    50.0799</t>
        </r>
      </text>
    </comment>
    <comment ref="G22" authorId="0" shapeId="0">
      <text>
        <r>
          <rPr>
            <sz val="8"/>
            <color indexed="81"/>
            <rFont val="Tahoma"/>
            <family val="2"/>
          </rPr>
          <t xml:space="preserve">
Ratio = # of declared majors/degrees conferred for the same fiscal year
</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4.xml><?xml version="1.0" encoding="utf-8"?>
<comments xmlns="http://schemas.openxmlformats.org/spreadsheetml/2006/main">
  <authors>
    <author>UNA</author>
  </authors>
  <commentList>
    <comment ref="G16" authorId="0" shapeId="0">
      <text>
        <r>
          <rPr>
            <sz val="8"/>
            <color indexed="81"/>
            <rFont val="Tahoma"/>
            <family val="2"/>
          </rPr>
          <t xml:space="preserve">
CIPs Included:
    26.0101
    26.0607
    26.1302</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5.xml><?xml version="1.0" encoding="utf-8"?>
<comments xmlns="http://schemas.openxmlformats.org/spreadsheetml/2006/main">
  <authors>
    <author>UNA</author>
  </authors>
  <commentList>
    <comment ref="G16" authorId="0" shapeId="0">
      <text>
        <r>
          <rPr>
            <sz val="8"/>
            <color indexed="81"/>
            <rFont val="Tahoma"/>
            <family val="2"/>
          </rPr>
          <t xml:space="preserve">
CIPs Included:
    40.0501
    40.9999</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6.xml><?xml version="1.0" encoding="utf-8"?>
<comments xmlns="http://schemas.openxmlformats.org/spreadsheetml/2006/main">
  <authors>
    <author>UNA</author>
  </authors>
  <commentList>
    <comment ref="G16" authorId="0" shapeId="0">
      <text>
        <r>
          <rPr>
            <sz val="8"/>
            <color indexed="81"/>
            <rFont val="Tahoma"/>
            <family val="2"/>
          </rPr>
          <t xml:space="preserve">
CIPs included:
     09.0101
     09.0102</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7.xml><?xml version="1.0" encoding="utf-8"?>
<comments xmlns="http://schemas.openxmlformats.org/spreadsheetml/2006/main">
  <authors>
    <author>UNA</author>
  </authors>
  <commentList>
    <comment ref="G16" authorId="0" shapeId="0">
      <text>
        <r>
          <rPr>
            <sz val="8"/>
            <color indexed="81"/>
            <rFont val="Tahoma"/>
            <family val="2"/>
          </rPr>
          <t xml:space="preserve">
CIPs included:
     50.1001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8.xml><?xml version="1.0" encoding="utf-8"?>
<comments xmlns="http://schemas.openxmlformats.org/spreadsheetml/2006/main">
  <authors>
    <author>UNA</author>
  </authors>
  <commentList>
    <comment ref="G16" authorId="0" shapeId="0">
      <text>
        <r>
          <rPr>
            <sz val="8"/>
            <color indexed="81"/>
            <rFont val="Tahoma"/>
            <family val="2"/>
          </rPr>
          <t xml:space="preserve">
CIPs included:
     23.0101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9.xml><?xml version="1.0" encoding="utf-8"?>
<comments xmlns="http://schemas.openxmlformats.org/spreadsheetml/2006/main">
  <authors>
    <author>UNA</author>
  </authors>
  <commentList>
    <comment ref="G16" authorId="0" shapeId="0">
      <text>
        <r>
          <rPr>
            <sz val="8"/>
            <color indexed="81"/>
            <rFont val="Tahoma"/>
            <family val="2"/>
          </rPr>
          <t xml:space="preserve">
CIPs included:
     16.0101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sharedStrings.xml><?xml version="1.0" encoding="utf-8"?>
<sst xmlns="http://schemas.openxmlformats.org/spreadsheetml/2006/main" count="4056" uniqueCount="129">
  <si>
    <t>Bachelor</t>
  </si>
  <si>
    <t>Average</t>
  </si>
  <si>
    <t>Full-Time</t>
  </si>
  <si>
    <t>Part-Time</t>
  </si>
  <si>
    <t>Total</t>
  </si>
  <si>
    <t>Master</t>
  </si>
  <si>
    <t>Ratio</t>
  </si>
  <si>
    <t>4. Student Credit Hours (Summer, Fall, and Spring Semesters Combined)</t>
  </si>
  <si>
    <t>Level</t>
  </si>
  <si>
    <t>Graduate</t>
  </si>
  <si>
    <t>Faculty</t>
  </si>
  <si>
    <t>CH/Faculty</t>
  </si>
  <si>
    <t>Budget</t>
  </si>
  <si>
    <t>Cost</t>
  </si>
  <si>
    <t>DEPARTMENT:</t>
  </si>
  <si>
    <t>Art</t>
  </si>
  <si>
    <t>Biology</t>
  </si>
  <si>
    <t>English</t>
  </si>
  <si>
    <t>Music</t>
  </si>
  <si>
    <t>Psychology</t>
  </si>
  <si>
    <t>8. Credit Hours/FTE Faculty</t>
  </si>
  <si>
    <r>
      <t xml:space="preserve">7. FTE Student/FTE Faculty Ratio </t>
    </r>
    <r>
      <rPr>
        <sz val="10"/>
        <rFont val="Arial"/>
        <family val="2"/>
      </rPr>
      <t>(as per U.S. News definition)</t>
    </r>
  </si>
  <si>
    <t>2. Number of Degrees Conferred</t>
  </si>
  <si>
    <t>3. Majors/Degrees Conferred Ratio</t>
  </si>
  <si>
    <t>Chemistry &amp; Industrial Hygiene</t>
  </si>
  <si>
    <t>Computer Information Systems</t>
  </si>
  <si>
    <t>Counselor Education</t>
  </si>
  <si>
    <t>Economics &amp; Finance</t>
  </si>
  <si>
    <t>Elementary Education</t>
  </si>
  <si>
    <t>Human Environmental Sciences</t>
  </si>
  <si>
    <t>Management &amp; Marketing</t>
  </si>
  <si>
    <t>Physics &amp; Earth Science</t>
  </si>
  <si>
    <t>Secondary Education</t>
  </si>
  <si>
    <t>Accounting and Business Law</t>
  </si>
  <si>
    <t>Sociology</t>
  </si>
  <si>
    <t xml:space="preserve">Foreign Languages </t>
  </si>
  <si>
    <t>Geography</t>
  </si>
  <si>
    <t xml:space="preserve"> </t>
  </si>
  <si>
    <t xml:space="preserve">                                      </t>
  </si>
  <si>
    <t>Criminal Justice</t>
  </si>
  <si>
    <t>Undergrad</t>
  </si>
  <si>
    <t>10. Cost Per Credit Hour (Total Department Expenditures/Total Credit Hours)</t>
  </si>
  <si>
    <t xml:space="preserve">Social Work </t>
  </si>
  <si>
    <t>Summary of All</t>
  </si>
  <si>
    <t>9. Department Expenditures (including Actual Personnel and Non-Personnel)</t>
  </si>
  <si>
    <t>5. Average Class Size</t>
  </si>
  <si>
    <t>6. Number of Faculty (Fall Semester)</t>
  </si>
  <si>
    <t>FTE Students</t>
  </si>
  <si>
    <t>FTE Faculty</t>
  </si>
  <si>
    <t>Nursing - Online Program</t>
  </si>
  <si>
    <t>Nursing - Traditional Program</t>
  </si>
  <si>
    <t>2008-09</t>
  </si>
  <si>
    <t>Chemistry/IH</t>
  </si>
  <si>
    <t>Communications</t>
  </si>
  <si>
    <t>Counselor Ed</t>
  </si>
  <si>
    <t>Economics/Finance</t>
  </si>
  <si>
    <t>Elementary Ed</t>
  </si>
  <si>
    <t>Entertainment Industry</t>
  </si>
  <si>
    <t>Foreign Language</t>
  </si>
  <si>
    <t>History/PS</t>
  </si>
  <si>
    <t>Health, PE, Recreation</t>
  </si>
  <si>
    <t>Mathematics</t>
  </si>
  <si>
    <t>Music/Theater</t>
  </si>
  <si>
    <t>Nursing</t>
  </si>
  <si>
    <t>Nursing e-College</t>
  </si>
  <si>
    <t>Physics/ES</t>
  </si>
  <si>
    <t>Secondary Ed</t>
  </si>
  <si>
    <t>Social Work</t>
  </si>
  <si>
    <t>Accounting/BL</t>
  </si>
  <si>
    <t>Management/MK</t>
  </si>
  <si>
    <t>Department</t>
  </si>
  <si>
    <t>Und</t>
  </si>
  <si>
    <t>Grad</t>
  </si>
  <si>
    <t>2.  Degrees Conferred</t>
  </si>
  <si>
    <t>4.  Student Credit Hours</t>
  </si>
  <si>
    <t>Five-Yr Average</t>
  </si>
  <si>
    <t>1. Number of Duplicated Majors (Summer, Fall, and Spring Semesters Combined)</t>
  </si>
  <si>
    <t>FT</t>
  </si>
  <si>
    <t>PT</t>
  </si>
  <si>
    <t>TOTALS</t>
  </si>
  <si>
    <t>1.  FTE Students  -- Calculated using US News formula (FT + PT/3).  For this report, FT Und = 24 hrs; FT Grad = 18 hrs.</t>
  </si>
  <si>
    <t>5.  Average Class Size -- Includes classes of 6 or more students</t>
  </si>
  <si>
    <t>2010-11</t>
  </si>
  <si>
    <t>Interdisciplinary Studies</t>
  </si>
  <si>
    <t>2011-12</t>
  </si>
  <si>
    <t>2011-12*</t>
  </si>
  <si>
    <t>5. Average Class Size (Classes of 6 or more students)</t>
  </si>
  <si>
    <t>8. Credit Hours/FTE Faculty Ratio</t>
  </si>
  <si>
    <t>2012-13</t>
  </si>
  <si>
    <t>COLLEGE:</t>
  </si>
  <si>
    <t>Business</t>
  </si>
  <si>
    <t>Education and Human Sciences</t>
  </si>
  <si>
    <t>Arts and Sciences</t>
  </si>
  <si>
    <t>2013-14</t>
  </si>
  <si>
    <t>Yearly Average</t>
  </si>
  <si>
    <t>6.  Number of Faculty (Undergraduate and Graduate) - Fall Semester counts</t>
  </si>
  <si>
    <t>Computer Science and Information Systems</t>
  </si>
  <si>
    <t>Computer Sci. &amp; Information Systems</t>
  </si>
  <si>
    <t>Bachelor's</t>
  </si>
  <si>
    <t>Master's</t>
  </si>
  <si>
    <t>Master's Ratio</t>
  </si>
  <si>
    <t>Bachelor's Ratio</t>
  </si>
  <si>
    <t>Undergraduate</t>
  </si>
  <si>
    <t>2014-15</t>
  </si>
  <si>
    <r>
      <t xml:space="preserve">4. Student Credit Hours </t>
    </r>
    <r>
      <rPr>
        <sz val="10"/>
        <rFont val="Arial"/>
        <family val="2"/>
      </rPr>
      <t>(SU, FA &amp; SP Semesters Combined)</t>
    </r>
  </si>
  <si>
    <r>
      <t>1. Number of Duplicated Majors</t>
    </r>
    <r>
      <rPr>
        <sz val="10"/>
        <rFont val="Arial"/>
        <family val="2"/>
      </rPr>
      <t xml:space="preserve"> (SU, FA &amp; SP Semesters Combined)</t>
    </r>
  </si>
  <si>
    <r>
      <t xml:space="preserve">5. Average Class Size </t>
    </r>
    <r>
      <rPr>
        <sz val="10"/>
        <rFont val="Arial"/>
        <family val="2"/>
      </rPr>
      <t>(Classes of 6 or more students)</t>
    </r>
  </si>
  <si>
    <r>
      <t xml:space="preserve">9. Department Expenditures </t>
    </r>
    <r>
      <rPr>
        <sz val="10"/>
        <rFont val="Arial"/>
        <family val="2"/>
      </rPr>
      <t>(Actual Personnel and Non-Personnel)</t>
    </r>
  </si>
  <si>
    <r>
      <t xml:space="preserve">10. Cost Per Credit Hour </t>
    </r>
    <r>
      <rPr>
        <sz val="10"/>
        <rFont val="Arial"/>
        <family val="2"/>
      </rPr>
      <t>(Total Department Expenditures/Total Credit Hours)</t>
    </r>
  </si>
  <si>
    <r>
      <t xml:space="preserve">6. Number of Faculty </t>
    </r>
    <r>
      <rPr>
        <sz val="10"/>
        <rFont val="Arial"/>
        <family val="2"/>
      </rPr>
      <t>(Fall Semester)</t>
    </r>
  </si>
  <si>
    <r>
      <t xml:space="preserve">11. Cost Per Full-Time Equivalent (FTE) </t>
    </r>
    <r>
      <rPr>
        <sz val="10"/>
        <rFont val="Arial"/>
        <family val="2"/>
      </rPr>
      <t>(Total Department Expenditures/FTE Faculty)</t>
    </r>
  </si>
  <si>
    <t>Politics, Justice &amp; Law</t>
  </si>
  <si>
    <t>Bachelors</t>
  </si>
  <si>
    <t>Masters</t>
  </si>
  <si>
    <t>Chemistry and Industrial Hygiene</t>
  </si>
  <si>
    <t>Health, Physical Education &amp; Recreation</t>
  </si>
  <si>
    <t>2015-16</t>
  </si>
  <si>
    <t>Fall</t>
  </si>
  <si>
    <t>UG</t>
  </si>
  <si>
    <t>GR</t>
  </si>
  <si>
    <t>Summer</t>
  </si>
  <si>
    <t>Spring</t>
  </si>
  <si>
    <t>Traditional</t>
  </si>
  <si>
    <t>Online</t>
  </si>
  <si>
    <t>2015-16*</t>
  </si>
  <si>
    <t>* Several undergraduate courses that were taught</t>
  </si>
  <si>
    <t xml:space="preserve">History </t>
  </si>
  <si>
    <t>* Prior to 2015-16, data included only Criminal Justice program data.</t>
  </si>
  <si>
    <t>* Prior to 2015-16, the History department included Political Science program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</si>
</sst>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quot;$&quot;#,##0"/>
    <numFmt numFmtId="165" formatCode="&quot;$&quot;#,##0.00"/>
    <numFmt numFmtId="166" formatCode="_(* #,##0.0_);_(* \(#,##0.0\);_(* &quot;-&quot;??_);_(@_)"/>
    <numFmt numFmtId="167" formatCode="_(* #,##0_);_(* \(#,##0\);_(* &quot;-&quot;??_);_(@_)"/>
    <numFmt numFmtId="168" formatCode="0.0"/>
    <numFmt numFmtId="169" formatCode="_(&quot;$&quot;* #,##0_);_(&quot;$&quot;* \(#,##0\);_(&quot;$&quot;* &quot;-&quot;??_);_(@_)"/>
  </numFmts>
  <fonts count="20" x14ac:knownFonts="1">
    <font>
      <sz val="10"/>
      <name val="Arial"/>
    </font>
    <font>
      <sz val="10"/>
      <name val="Arial"/>
      <family val="2"/>
    </font>
    <font>
      <sz val="8"/>
      <name val="Arial"/>
      <family val="2"/>
    </font>
    <font>
      <b/>
      <sz val="10"/>
      <name val="Arial"/>
      <family val="2"/>
    </font>
    <font>
      <i/>
      <sz val="10"/>
      <name val="Arial"/>
      <family val="2"/>
    </font>
    <font>
      <sz val="10"/>
      <name val="Arial"/>
      <family val="2"/>
    </font>
    <font>
      <sz val="8"/>
      <name val="Arial"/>
      <family val="2"/>
    </font>
    <font>
      <b/>
      <sz val="10"/>
      <color indexed="10"/>
      <name val="Arial"/>
      <family val="2"/>
    </font>
    <font>
      <sz val="8"/>
      <color indexed="81"/>
      <name val="Tahoma"/>
      <family val="2"/>
    </font>
    <font>
      <b/>
      <sz val="8"/>
      <color indexed="81"/>
      <name val="Tahoma"/>
      <family val="2"/>
    </font>
    <font>
      <b/>
      <i/>
      <sz val="10"/>
      <name val="Arial"/>
      <family val="2"/>
    </font>
    <font>
      <sz val="10"/>
      <name val="Arial"/>
      <family val="2"/>
    </font>
    <font>
      <b/>
      <sz val="11"/>
      <name val="Arial"/>
      <family val="2"/>
    </font>
    <font>
      <sz val="11"/>
      <name val="Arial"/>
      <family val="2"/>
    </font>
    <font>
      <sz val="10"/>
      <name val="Arial"/>
      <family val="2"/>
    </font>
    <font>
      <sz val="11"/>
      <color rgb="FF9C0006"/>
      <name val="Calibri"/>
      <family val="2"/>
      <scheme val="minor"/>
    </font>
    <font>
      <sz val="10"/>
      <color rgb="FFFF0000"/>
      <name val="Arial"/>
      <family val="2"/>
    </font>
    <font>
      <b/>
      <sz val="10"/>
      <color rgb="FFFF0000"/>
      <name val="Arial"/>
      <family val="2"/>
    </font>
    <font>
      <sz val="11"/>
      <name val="Calibri"/>
      <family val="2"/>
      <scheme val="minor"/>
    </font>
    <font>
      <b/>
      <sz val="9"/>
      <name val="Arial"/>
      <family val="2"/>
    </font>
  </fonts>
  <fills count="10">
    <fill>
      <patternFill patternType="none"/>
    </fill>
    <fill>
      <patternFill patternType="gray125"/>
    </fill>
    <fill>
      <patternFill patternType="solid">
        <fgColor rgb="FFFFC7CE"/>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lightGray">
        <bgColor theme="0"/>
      </patternFill>
    </fill>
    <fill>
      <patternFill patternType="solid">
        <fgColor theme="4" tint="0.79998168889431442"/>
        <bgColor indexed="64"/>
      </patternFill>
    </fill>
    <fill>
      <patternFill patternType="lightGray"/>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top/>
      <bottom style="medium">
        <color indexed="64"/>
      </bottom>
      <diagonal/>
    </border>
  </borders>
  <cellStyleXfs count="4">
    <xf numFmtId="0" fontId="0" fillId="0" borderId="0"/>
    <xf numFmtId="0" fontId="15" fillId="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72">
    <xf numFmtId="0" fontId="0" fillId="0" borderId="0" xfId="0"/>
    <xf numFmtId="0" fontId="3" fillId="0" borderId="0" xfId="0" applyFont="1"/>
    <xf numFmtId="0" fontId="0" fillId="0" borderId="1" xfId="0" applyBorder="1"/>
    <xf numFmtId="0" fontId="0" fillId="0" borderId="0" xfId="0" applyFill="1" applyBorder="1"/>
    <xf numFmtId="2" fontId="0" fillId="0" borderId="1" xfId="0" applyNumberFormat="1" applyBorder="1"/>
    <xf numFmtId="3" fontId="0" fillId="0" borderId="1" xfId="0" applyNumberFormat="1" applyBorder="1"/>
    <xf numFmtId="1" fontId="0" fillId="0" borderId="1" xfId="0" applyNumberFormat="1" applyBorder="1"/>
    <xf numFmtId="0" fontId="5" fillId="0" borderId="0" xfId="0" applyFont="1" applyFill="1" applyBorder="1"/>
    <xf numFmtId="0" fontId="5" fillId="0" borderId="0" xfId="0" applyFont="1"/>
    <xf numFmtId="0" fontId="0" fillId="0" borderId="0" xfId="0" applyFill="1"/>
    <xf numFmtId="2" fontId="0" fillId="0" borderId="1" xfId="0" applyNumberFormat="1" applyFill="1" applyBorder="1"/>
    <xf numFmtId="1" fontId="0" fillId="0" borderId="1" xfId="0" applyNumberFormat="1" applyFill="1" applyBorder="1"/>
    <xf numFmtId="3" fontId="0" fillId="0" borderId="1" xfId="0" applyNumberFormat="1" applyFill="1" applyBorder="1"/>
    <xf numFmtId="0" fontId="0" fillId="0" borderId="0" xfId="0" applyAlignment="1">
      <alignment horizontal="center"/>
    </xf>
    <xf numFmtId="0" fontId="5" fillId="0" borderId="1" xfId="0" applyFont="1" applyBorder="1"/>
    <xf numFmtId="0" fontId="3" fillId="3" borderId="1" xfId="0" applyFont="1" applyFill="1" applyBorder="1" applyAlignment="1">
      <alignment horizontal="center"/>
    </xf>
    <xf numFmtId="166" fontId="3" fillId="0" borderId="0" xfId="2" applyNumberFormat="1" applyFont="1"/>
    <xf numFmtId="166" fontId="3" fillId="0" borderId="0" xfId="2" applyNumberFormat="1" applyFont="1" applyFill="1"/>
    <xf numFmtId="0" fontId="3" fillId="0" borderId="0" xfId="0" applyFont="1" applyFill="1" applyBorder="1"/>
    <xf numFmtId="167" fontId="0" fillId="0" borderId="0" xfId="2" applyNumberFormat="1" applyFont="1"/>
    <xf numFmtId="167" fontId="0" fillId="0" borderId="0" xfId="0" applyNumberFormat="1"/>
    <xf numFmtId="0" fontId="3" fillId="0" borderId="0" xfId="0" applyFont="1" applyAlignment="1">
      <alignment vertical="center"/>
    </xf>
    <xf numFmtId="43" fontId="11" fillId="0" borderId="1" xfId="2" applyFont="1" applyFill="1" applyBorder="1"/>
    <xf numFmtId="43" fontId="11" fillId="0" borderId="1" xfId="2" applyNumberFormat="1" applyFont="1" applyFill="1" applyBorder="1"/>
    <xf numFmtId="168" fontId="0" fillId="0" borderId="1" xfId="0" applyNumberFormat="1" applyBorder="1"/>
    <xf numFmtId="2" fontId="0" fillId="0" borderId="0" xfId="0" applyNumberFormat="1" applyFill="1" applyBorder="1"/>
    <xf numFmtId="0" fontId="3" fillId="0" borderId="3" xfId="0" applyFont="1" applyFill="1" applyBorder="1" applyAlignment="1">
      <alignment horizontal="center"/>
    </xf>
    <xf numFmtId="0" fontId="3" fillId="0" borderId="3" xfId="0" applyFont="1" applyBorder="1" applyAlignment="1">
      <alignment horizontal="center"/>
    </xf>
    <xf numFmtId="0" fontId="18" fillId="4" borderId="1" xfId="1" applyFont="1" applyFill="1" applyBorder="1"/>
    <xf numFmtId="0" fontId="0" fillId="5" borderId="0" xfId="0" applyFill="1"/>
    <xf numFmtId="0" fontId="3" fillId="0" borderId="1" xfId="0" applyFont="1" applyFill="1" applyBorder="1" applyAlignment="1">
      <alignment horizontal="center"/>
    </xf>
    <xf numFmtId="0" fontId="0" fillId="4" borderId="0" xfId="0" applyFill="1"/>
    <xf numFmtId="0" fontId="13" fillId="4" borderId="4" xfId="0" applyFont="1" applyFill="1" applyBorder="1" applyAlignment="1">
      <alignment horizontal="center"/>
    </xf>
    <xf numFmtId="0" fontId="13" fillId="4" borderId="1" xfId="0" applyFont="1" applyFill="1" applyBorder="1" applyAlignment="1">
      <alignment horizontal="center"/>
    </xf>
    <xf numFmtId="0" fontId="13" fillId="4" borderId="5" xfId="0" applyFont="1" applyFill="1" applyBorder="1"/>
    <xf numFmtId="167" fontId="13" fillId="4" borderId="4" xfId="2" applyNumberFormat="1" applyFont="1" applyFill="1" applyBorder="1"/>
    <xf numFmtId="167" fontId="13" fillId="4" borderId="1" xfId="2" applyNumberFormat="1" applyFont="1" applyFill="1" applyBorder="1"/>
    <xf numFmtId="0" fontId="12" fillId="4" borderId="6" xfId="0" applyFont="1" applyFill="1" applyBorder="1" applyAlignment="1">
      <alignment horizontal="center"/>
    </xf>
    <xf numFmtId="167" fontId="12" fillId="4" borderId="7" xfId="2" applyNumberFormat="1" applyFont="1" applyFill="1" applyBorder="1"/>
    <xf numFmtId="167" fontId="12" fillId="4" borderId="8" xfId="2" applyNumberFormat="1" applyFont="1" applyFill="1" applyBorder="1"/>
    <xf numFmtId="167" fontId="12" fillId="4" borderId="9" xfId="2" applyNumberFormat="1" applyFont="1" applyFill="1" applyBorder="1"/>
    <xf numFmtId="0" fontId="12" fillId="4" borderId="10" xfId="0" applyFont="1" applyFill="1" applyBorder="1" applyAlignment="1">
      <alignment horizontal="center"/>
    </xf>
    <xf numFmtId="167" fontId="12" fillId="4" borderId="10" xfId="2" applyNumberFormat="1" applyFont="1" applyFill="1" applyBorder="1"/>
    <xf numFmtId="167" fontId="13" fillId="6" borderId="4" xfId="2" applyNumberFormat="1" applyFont="1" applyFill="1" applyBorder="1"/>
    <xf numFmtId="167" fontId="13" fillId="6" borderId="1" xfId="2" applyNumberFormat="1" applyFont="1" applyFill="1" applyBorder="1"/>
    <xf numFmtId="167" fontId="12" fillId="6" borderId="10" xfId="2" applyNumberFormat="1" applyFont="1" applyFill="1" applyBorder="1"/>
    <xf numFmtId="167" fontId="0" fillId="0" borderId="0" xfId="2" applyNumberFormat="1" applyFont="1" applyFill="1" applyBorder="1"/>
    <xf numFmtId="0" fontId="3" fillId="0" borderId="1" xfId="0" applyFont="1" applyBorder="1" applyAlignment="1">
      <alignment horizontal="center"/>
    </xf>
    <xf numFmtId="0" fontId="3" fillId="7" borderId="1" xfId="0" applyFont="1" applyFill="1" applyBorder="1" applyAlignment="1">
      <alignment horizontal="center"/>
    </xf>
    <xf numFmtId="43" fontId="5" fillId="7" borderId="1" xfId="2" applyFont="1" applyFill="1" applyBorder="1" applyAlignment="1">
      <alignment horizontal="right"/>
    </xf>
    <xf numFmtId="43" fontId="0" fillId="7" borderId="1" xfId="2" applyFont="1" applyFill="1" applyBorder="1"/>
    <xf numFmtId="167" fontId="11" fillId="0" borderId="1" xfId="2" applyNumberFormat="1" applyFont="1" applyFill="1" applyBorder="1"/>
    <xf numFmtId="167" fontId="5" fillId="7" borderId="1" xfId="2" applyNumberFormat="1" applyFont="1" applyFill="1" applyBorder="1" applyAlignment="1">
      <alignment horizontal="right"/>
    </xf>
    <xf numFmtId="1" fontId="0" fillId="8" borderId="1" xfId="0" applyNumberFormat="1" applyFill="1" applyBorder="1"/>
    <xf numFmtId="166" fontId="5" fillId="7" borderId="1" xfId="2" applyNumberFormat="1" applyFont="1" applyFill="1" applyBorder="1" applyAlignment="1">
      <alignment horizontal="right"/>
    </xf>
    <xf numFmtId="166" fontId="0" fillId="7" borderId="1" xfId="2" applyNumberFormat="1" applyFont="1" applyFill="1" applyBorder="1"/>
    <xf numFmtId="43" fontId="5" fillId="7" borderId="1" xfId="2" applyNumberFormat="1" applyFont="1" applyFill="1" applyBorder="1" applyAlignment="1">
      <alignment horizontal="right"/>
    </xf>
    <xf numFmtId="43" fontId="0" fillId="7" borderId="1" xfId="2" applyNumberFormat="1" applyFont="1" applyFill="1" applyBorder="1"/>
    <xf numFmtId="0" fontId="3" fillId="0" borderId="0" xfId="0" applyFont="1" applyFill="1" applyBorder="1" applyAlignment="1">
      <alignment horizontal="center"/>
    </xf>
    <xf numFmtId="43" fontId="0" fillId="0" borderId="0" xfId="2" applyFont="1" applyFill="1" applyBorder="1"/>
    <xf numFmtId="43" fontId="11" fillId="0" borderId="0" xfId="2" applyFont="1" applyFill="1" applyBorder="1"/>
    <xf numFmtId="43" fontId="3" fillId="0" borderId="0" xfId="2" applyFont="1" applyFill="1" applyBorder="1"/>
    <xf numFmtId="166" fontId="3" fillId="0" borderId="0" xfId="2" applyNumberFormat="1" applyFont="1" applyFill="1" applyBorder="1"/>
    <xf numFmtId="0" fontId="3" fillId="0" borderId="0" xfId="0" applyFont="1" applyFill="1" applyBorder="1" applyAlignment="1">
      <alignment vertical="center"/>
    </xf>
    <xf numFmtId="167" fontId="5" fillId="0" borderId="0" xfId="2" applyNumberFormat="1" applyFont="1" applyFill="1" applyBorder="1" applyAlignment="1"/>
    <xf numFmtId="167" fontId="11" fillId="0" borderId="0" xfId="2" applyNumberFormat="1" applyFont="1" applyFill="1" applyBorder="1"/>
    <xf numFmtId="167" fontId="3" fillId="0" borderId="0" xfId="2" applyNumberFormat="1" applyFont="1" applyFill="1" applyBorder="1"/>
    <xf numFmtId="167" fontId="5" fillId="0" borderId="0" xfId="2" applyNumberFormat="1" applyFont="1" applyFill="1" applyBorder="1" applyAlignment="1">
      <alignment horizontal="right"/>
    </xf>
    <xf numFmtId="43" fontId="5" fillId="0" borderId="0" xfId="2" applyNumberFormat="1" applyFont="1" applyFill="1" applyBorder="1" applyAlignment="1">
      <alignment horizontal="right"/>
    </xf>
    <xf numFmtId="43" fontId="0" fillId="0" borderId="0" xfId="2" applyNumberFormat="1" applyFont="1" applyFill="1" applyBorder="1"/>
    <xf numFmtId="43" fontId="11" fillId="0" borderId="0" xfId="2" applyNumberFormat="1" applyFont="1" applyFill="1" applyBorder="1"/>
    <xf numFmtId="43" fontId="3" fillId="0" borderId="0" xfId="2" applyNumberFormat="1" applyFont="1" applyFill="1" applyBorder="1"/>
    <xf numFmtId="1" fontId="0" fillId="0" borderId="0" xfId="0" applyNumberFormat="1" applyFill="1" applyBorder="1"/>
    <xf numFmtId="3" fontId="0" fillId="0" borderId="0" xfId="0" applyNumberFormat="1" applyFill="1" applyBorder="1"/>
    <xf numFmtId="43" fontId="5" fillId="0" borderId="0" xfId="2" applyNumberFormat="1" applyFont="1" applyFill="1" applyBorder="1"/>
    <xf numFmtId="166" fontId="5" fillId="0" borderId="0" xfId="2" applyNumberFormat="1" applyFont="1" applyFill="1" applyBorder="1" applyAlignment="1">
      <alignment horizontal="right"/>
    </xf>
    <xf numFmtId="166" fontId="0" fillId="0" borderId="0" xfId="2" applyNumberFormat="1" applyFont="1" applyFill="1" applyBorder="1"/>
    <xf numFmtId="0" fontId="3" fillId="0" borderId="4" xfId="0" applyFont="1" applyBorder="1" applyAlignment="1">
      <alignment horizontal="center"/>
    </xf>
    <xf numFmtId="0" fontId="0" fillId="0" borderId="4" xfId="0" applyBorder="1"/>
    <xf numFmtId="0" fontId="3" fillId="0" borderId="10" xfId="0" applyFont="1" applyFill="1" applyBorder="1" applyAlignment="1">
      <alignment horizontal="center"/>
    </xf>
    <xf numFmtId="1" fontId="0" fillId="0" borderId="10" xfId="0" applyNumberFormat="1" applyFill="1" applyBorder="1"/>
    <xf numFmtId="0" fontId="5" fillId="0" borderId="4" xfId="0" applyFont="1" applyBorder="1"/>
    <xf numFmtId="0" fontId="3" fillId="0" borderId="7" xfId="0" applyFont="1" applyFill="1" applyBorder="1"/>
    <xf numFmtId="0" fontId="3" fillId="0" borderId="10" xfId="0" applyFont="1" applyBorder="1" applyAlignment="1">
      <alignment horizontal="center"/>
    </xf>
    <xf numFmtId="2" fontId="0" fillId="0" borderId="10" xfId="0" applyNumberFormat="1" applyFill="1" applyBorder="1"/>
    <xf numFmtId="43" fontId="3" fillId="3" borderId="8" xfId="2" applyNumberFormat="1" applyFont="1" applyFill="1" applyBorder="1"/>
    <xf numFmtId="3" fontId="0" fillId="0" borderId="10" xfId="0" applyNumberFormat="1" applyFill="1" applyBorder="1"/>
    <xf numFmtId="167" fontId="3" fillId="3" borderId="8" xfId="2" applyNumberFormat="1" applyFont="1" applyFill="1" applyBorder="1"/>
    <xf numFmtId="167" fontId="3" fillId="3" borderId="9" xfId="2" applyNumberFormat="1" applyFont="1" applyFill="1" applyBorder="1"/>
    <xf numFmtId="0" fontId="5" fillId="0" borderId="10" xfId="0" applyFont="1" applyBorder="1"/>
    <xf numFmtId="43" fontId="3" fillId="3" borderId="8" xfId="2" applyFont="1" applyFill="1" applyBorder="1"/>
    <xf numFmtId="43" fontId="3" fillId="3" borderId="9" xfId="2" applyFont="1" applyFill="1" applyBorder="1"/>
    <xf numFmtId="0" fontId="3" fillId="3" borderId="10" xfId="0" applyFont="1" applyFill="1" applyBorder="1" applyAlignment="1">
      <alignment horizontal="center"/>
    </xf>
    <xf numFmtId="43" fontId="5" fillId="3" borderId="10" xfId="2" applyFont="1" applyFill="1" applyBorder="1" applyAlignment="1">
      <alignment horizontal="right"/>
    </xf>
    <xf numFmtId="43" fontId="11" fillId="3" borderId="10" xfId="2" applyFont="1" applyFill="1" applyBorder="1"/>
    <xf numFmtId="43" fontId="3" fillId="7" borderId="8" xfId="2" applyFont="1" applyFill="1" applyBorder="1"/>
    <xf numFmtId="167" fontId="5" fillId="3" borderId="10" xfId="2" applyNumberFormat="1" applyFont="1" applyFill="1" applyBorder="1" applyAlignment="1">
      <alignment horizontal="right"/>
    </xf>
    <xf numFmtId="167" fontId="11" fillId="3" borderId="10" xfId="2" applyNumberFormat="1" applyFont="1" applyFill="1" applyBorder="1"/>
    <xf numFmtId="167" fontId="3" fillId="7" borderId="8" xfId="2" applyNumberFormat="1" applyFont="1" applyFill="1" applyBorder="1"/>
    <xf numFmtId="166" fontId="5" fillId="3" borderId="10" xfId="2" applyNumberFormat="1" applyFont="1" applyFill="1" applyBorder="1" applyAlignment="1">
      <alignment horizontal="right"/>
    </xf>
    <xf numFmtId="43" fontId="5" fillId="3" borderId="10" xfId="2" applyNumberFormat="1" applyFont="1" applyFill="1" applyBorder="1" applyAlignment="1">
      <alignment horizontal="right"/>
    </xf>
    <xf numFmtId="43" fontId="11" fillId="3" borderId="10" xfId="2" applyNumberFormat="1" applyFont="1" applyFill="1" applyBorder="1"/>
    <xf numFmtId="43" fontId="3" fillId="7" borderId="8" xfId="2" applyNumberFormat="1" applyFont="1" applyFill="1" applyBorder="1"/>
    <xf numFmtId="43" fontId="3" fillId="3" borderId="9" xfId="2" applyNumberFormat="1" applyFont="1" applyFill="1" applyBorder="1"/>
    <xf numFmtId="1" fontId="0" fillId="8" borderId="10" xfId="0" applyNumberFormat="1" applyFill="1" applyBorder="1"/>
    <xf numFmtId="0" fontId="0" fillId="0" borderId="4" xfId="0" applyBorder="1" applyAlignment="1">
      <alignment wrapText="1"/>
    </xf>
    <xf numFmtId="0" fontId="10" fillId="4" borderId="24" xfId="0" applyFont="1" applyFill="1" applyBorder="1" applyAlignment="1">
      <alignment horizontal="center"/>
    </xf>
    <xf numFmtId="0" fontId="3" fillId="9" borderId="15" xfId="0" applyFont="1" applyFill="1" applyBorder="1" applyAlignment="1">
      <alignment horizontal="left" vertical="center"/>
    </xf>
    <xf numFmtId="0" fontId="0" fillId="9" borderId="16" xfId="0" applyFill="1" applyBorder="1" applyAlignment="1">
      <alignment horizontal="left" vertical="center"/>
    </xf>
    <xf numFmtId="0" fontId="0" fillId="9" borderId="17" xfId="0" applyFill="1" applyBorder="1" applyAlignment="1">
      <alignment horizontal="left" vertical="center"/>
    </xf>
    <xf numFmtId="0" fontId="5" fillId="9" borderId="16" xfId="0" applyFont="1" applyFill="1" applyBorder="1" applyAlignment="1">
      <alignment horizontal="left" vertical="center"/>
    </xf>
    <xf numFmtId="0" fontId="4" fillId="9" borderId="29" xfId="0" applyFont="1" applyFill="1" applyBorder="1"/>
    <xf numFmtId="2" fontId="4" fillId="9" borderId="30" xfId="0" applyNumberFormat="1" applyFont="1" applyFill="1" applyBorder="1"/>
    <xf numFmtId="2" fontId="4" fillId="9" borderId="31" xfId="0" applyNumberFormat="1" applyFont="1" applyFill="1" applyBorder="1"/>
    <xf numFmtId="2" fontId="4" fillId="9" borderId="32" xfId="0" applyNumberFormat="1" applyFont="1" applyFill="1" applyBorder="1"/>
    <xf numFmtId="0" fontId="3" fillId="4" borderId="4" xfId="0" applyFont="1" applyFill="1" applyBorder="1"/>
    <xf numFmtId="0" fontId="3" fillId="4" borderId="1" xfId="0" applyFont="1" applyFill="1" applyBorder="1"/>
    <xf numFmtId="0" fontId="3" fillId="4" borderId="3" xfId="0" applyFont="1" applyFill="1" applyBorder="1"/>
    <xf numFmtId="2" fontId="3" fillId="4" borderId="21" xfId="0" applyNumberFormat="1" applyFont="1" applyFill="1" applyBorder="1"/>
    <xf numFmtId="2" fontId="3" fillId="4" borderId="10" xfId="0" applyNumberFormat="1" applyFont="1" applyFill="1" applyBorder="1"/>
    <xf numFmtId="0" fontId="3" fillId="9" borderId="15" xfId="0" applyFont="1" applyFill="1" applyBorder="1"/>
    <xf numFmtId="0" fontId="0" fillId="9" borderId="16" xfId="0" applyFill="1" applyBorder="1"/>
    <xf numFmtId="0" fontId="0" fillId="9" borderId="17" xfId="0" applyFill="1" applyBorder="1"/>
    <xf numFmtId="0" fontId="5" fillId="9" borderId="16" xfId="0" applyFont="1" applyFill="1" applyBorder="1"/>
    <xf numFmtId="0" fontId="3" fillId="4" borderId="7" xfId="0" applyFont="1" applyFill="1" applyBorder="1"/>
    <xf numFmtId="3" fontId="3" fillId="4" borderId="8" xfId="0" applyNumberFormat="1" applyFont="1" applyFill="1" applyBorder="1"/>
    <xf numFmtId="4" fontId="3" fillId="4" borderId="9" xfId="0" applyNumberFormat="1" applyFont="1" applyFill="1" applyBorder="1"/>
    <xf numFmtId="3" fontId="3" fillId="4" borderId="8" xfId="2" applyNumberFormat="1" applyFont="1" applyFill="1" applyBorder="1"/>
    <xf numFmtId="0" fontId="3" fillId="4" borderId="0" xfId="0" applyFont="1" applyFill="1" applyBorder="1" applyAlignment="1">
      <alignment horizontal="center"/>
    </xf>
    <xf numFmtId="0" fontId="10" fillId="4" borderId="0" xfId="0" applyFont="1" applyFill="1" applyBorder="1" applyAlignment="1">
      <alignment horizontal="left"/>
    </xf>
    <xf numFmtId="0" fontId="3" fillId="4" borderId="0" xfId="0" applyFont="1" applyFill="1" applyAlignment="1">
      <alignment horizontal="center"/>
    </xf>
    <xf numFmtId="0" fontId="3" fillId="4" borderId="19" xfId="0" applyFont="1" applyFill="1" applyBorder="1"/>
    <xf numFmtId="0" fontId="10" fillId="4" borderId="23" xfId="0" applyFont="1" applyFill="1" applyBorder="1" applyAlignment="1">
      <alignment horizontal="center"/>
    </xf>
    <xf numFmtId="2" fontId="0" fillId="4" borderId="4" xfId="0" applyNumberFormat="1" applyFill="1" applyBorder="1" applyAlignment="1">
      <alignment horizontal="left" indent="1"/>
    </xf>
    <xf numFmtId="0" fontId="0" fillId="4" borderId="1" xfId="0" applyFill="1" applyBorder="1"/>
    <xf numFmtId="0" fontId="0" fillId="4" borderId="3" xfId="0" applyFill="1" applyBorder="1"/>
    <xf numFmtId="2" fontId="0" fillId="4" borderId="21" xfId="0" applyNumberFormat="1" applyFill="1" applyBorder="1"/>
    <xf numFmtId="0" fontId="4" fillId="4" borderId="25" xfId="0" applyFont="1" applyFill="1" applyBorder="1"/>
    <xf numFmtId="2" fontId="4" fillId="4" borderId="26" xfId="0" applyNumberFormat="1" applyFont="1" applyFill="1" applyBorder="1"/>
    <xf numFmtId="2" fontId="4" fillId="4" borderId="27" xfId="0" applyNumberFormat="1" applyFont="1" applyFill="1" applyBorder="1"/>
    <xf numFmtId="2" fontId="4" fillId="4" borderId="28" xfId="0" applyNumberFormat="1" applyFont="1" applyFill="1" applyBorder="1"/>
    <xf numFmtId="0" fontId="4" fillId="4" borderId="7" xfId="0" applyFont="1" applyFill="1" applyBorder="1"/>
    <xf numFmtId="2" fontId="4" fillId="4" borderId="8" xfId="0" applyNumberFormat="1" applyFont="1" applyFill="1" applyBorder="1"/>
    <xf numFmtId="2" fontId="4" fillId="4" borderId="18" xfId="0" applyNumberFormat="1" applyFont="1" applyFill="1" applyBorder="1"/>
    <xf numFmtId="2" fontId="4" fillId="4" borderId="22" xfId="0" applyNumberFormat="1" applyFont="1" applyFill="1" applyBorder="1"/>
    <xf numFmtId="0" fontId="0" fillId="4" borderId="4" xfId="0" applyFill="1" applyBorder="1" applyAlignment="1">
      <alignment horizontal="left" wrapText="1" indent="1"/>
    </xf>
    <xf numFmtId="1" fontId="0" fillId="4" borderId="1" xfId="0" applyNumberFormat="1" applyFill="1" applyBorder="1"/>
    <xf numFmtId="2" fontId="0" fillId="4" borderId="10" xfId="0" applyNumberFormat="1" applyFill="1" applyBorder="1"/>
    <xf numFmtId="0" fontId="0" fillId="4" borderId="25" xfId="0" applyFill="1" applyBorder="1" applyAlignment="1">
      <alignment horizontal="left" wrapText="1" indent="1"/>
    </xf>
    <xf numFmtId="0" fontId="0" fillId="4" borderId="26" xfId="0" applyFill="1" applyBorder="1"/>
    <xf numFmtId="2" fontId="0" fillId="4" borderId="28" xfId="0" applyNumberFormat="1" applyFill="1" applyBorder="1"/>
    <xf numFmtId="0" fontId="3" fillId="4" borderId="7" xfId="0" applyFont="1" applyFill="1" applyBorder="1" applyAlignment="1">
      <alignment wrapText="1"/>
    </xf>
    <xf numFmtId="1" fontId="3" fillId="4" borderId="8" xfId="0" applyNumberFormat="1" applyFont="1" applyFill="1" applyBorder="1"/>
    <xf numFmtId="2" fontId="3" fillId="4" borderId="9" xfId="0" applyNumberFormat="1" applyFont="1" applyFill="1" applyBorder="1"/>
    <xf numFmtId="0" fontId="10" fillId="4" borderId="19" xfId="0" applyFont="1" applyFill="1" applyBorder="1"/>
    <xf numFmtId="0" fontId="0" fillId="4" borderId="4" xfId="0" applyFill="1" applyBorder="1"/>
    <xf numFmtId="2" fontId="0" fillId="4" borderId="1" xfId="0" applyNumberFormat="1" applyFill="1" applyBorder="1"/>
    <xf numFmtId="0" fontId="0" fillId="4" borderId="7" xfId="0" applyFill="1" applyBorder="1"/>
    <xf numFmtId="2" fontId="0" fillId="4" borderId="8" xfId="0" applyNumberFormat="1" applyFill="1" applyBorder="1"/>
    <xf numFmtId="2" fontId="0" fillId="4" borderId="9" xfId="0" applyNumberFormat="1" applyFill="1" applyBorder="1"/>
    <xf numFmtId="0" fontId="0" fillId="4" borderId="0" xfId="0" applyFill="1" applyBorder="1"/>
    <xf numFmtId="2" fontId="0" fillId="4" borderId="0" xfId="0" applyNumberFormat="1" applyFill="1" applyBorder="1"/>
    <xf numFmtId="0" fontId="0" fillId="4" borderId="4" xfId="0" applyFill="1" applyBorder="1" applyAlignment="1">
      <alignment horizontal="left" indent="1"/>
    </xf>
    <xf numFmtId="3" fontId="0" fillId="4" borderId="1" xfId="0" applyNumberFormat="1" applyFill="1" applyBorder="1"/>
    <xf numFmtId="4" fontId="0" fillId="4" borderId="10" xfId="0" applyNumberFormat="1" applyFill="1" applyBorder="1"/>
    <xf numFmtId="0" fontId="5" fillId="4" borderId="1" xfId="0" applyFont="1" applyFill="1" applyBorder="1" applyAlignment="1"/>
    <xf numFmtId="0" fontId="0" fillId="4" borderId="7" xfId="0" applyFill="1" applyBorder="1" applyAlignment="1">
      <alignment horizontal="left" indent="1"/>
    </xf>
    <xf numFmtId="0" fontId="0" fillId="4" borderId="8" xfId="0" applyFill="1" applyBorder="1"/>
    <xf numFmtId="0" fontId="5" fillId="4" borderId="0" xfId="0" applyFont="1" applyFill="1" applyBorder="1"/>
    <xf numFmtId="2" fontId="4" fillId="4" borderId="9" xfId="0" applyNumberFormat="1" applyFont="1" applyFill="1" applyBorder="1"/>
    <xf numFmtId="0" fontId="0" fillId="4" borderId="19" xfId="0" applyFill="1" applyBorder="1"/>
    <xf numFmtId="2" fontId="0" fillId="4" borderId="20" xfId="0" applyNumberFormat="1" applyFill="1" applyBorder="1"/>
    <xf numFmtId="166" fontId="0" fillId="4" borderId="20" xfId="2" applyNumberFormat="1" applyFont="1" applyFill="1" applyBorder="1"/>
    <xf numFmtId="166" fontId="0" fillId="4" borderId="8" xfId="2" applyNumberFormat="1" applyFont="1" applyFill="1" applyBorder="1"/>
    <xf numFmtId="166" fontId="0" fillId="4" borderId="9" xfId="2" applyNumberFormat="1" applyFont="1" applyFill="1" applyBorder="1"/>
    <xf numFmtId="164" fontId="0" fillId="4" borderId="8" xfId="0" applyNumberFormat="1" applyFill="1" applyBorder="1"/>
    <xf numFmtId="165" fontId="0" fillId="4" borderId="9" xfId="0" applyNumberFormat="1" applyFill="1" applyBorder="1"/>
    <xf numFmtId="165" fontId="0" fillId="4" borderId="20" xfId="0" applyNumberFormat="1" applyFill="1" applyBorder="1"/>
    <xf numFmtId="165" fontId="0" fillId="4" borderId="8" xfId="0" applyNumberFormat="1" applyFill="1" applyBorder="1"/>
    <xf numFmtId="0" fontId="10" fillId="4" borderId="0" xfId="0" applyFont="1" applyFill="1" applyBorder="1" applyAlignment="1"/>
    <xf numFmtId="0" fontId="3" fillId="4" borderId="0" xfId="0" applyFont="1" applyFill="1" applyBorder="1" applyAlignment="1"/>
    <xf numFmtId="0" fontId="3" fillId="4" borderId="8" xfId="0" applyFont="1" applyFill="1" applyBorder="1"/>
    <xf numFmtId="168" fontId="0" fillId="4" borderId="1" xfId="0" applyNumberFormat="1" applyFill="1" applyBorder="1"/>
    <xf numFmtId="0" fontId="5" fillId="4" borderId="7" xfId="0" applyFont="1" applyFill="1" applyBorder="1"/>
    <xf numFmtId="2" fontId="5" fillId="4" borderId="20" xfId="0" applyNumberFormat="1" applyFont="1" applyFill="1" applyBorder="1"/>
    <xf numFmtId="2" fontId="5" fillId="4" borderId="8" xfId="0" applyNumberFormat="1" applyFont="1" applyFill="1" applyBorder="1"/>
    <xf numFmtId="2" fontId="5" fillId="4" borderId="9" xfId="0" applyNumberFormat="1" applyFont="1" applyFill="1" applyBorder="1"/>
    <xf numFmtId="0" fontId="5" fillId="4" borderId="0" xfId="0" applyFont="1" applyFill="1"/>
    <xf numFmtId="164" fontId="5" fillId="4" borderId="8" xfId="0" applyNumberFormat="1" applyFont="1" applyFill="1" applyBorder="1"/>
    <xf numFmtId="165" fontId="5" fillId="4" borderId="9" xfId="0" applyNumberFormat="1" applyFont="1" applyFill="1" applyBorder="1"/>
    <xf numFmtId="0" fontId="17" fillId="4" borderId="0" xfId="0" applyFont="1" applyFill="1"/>
    <xf numFmtId="0" fontId="16" fillId="4" borderId="0" xfId="0" applyFont="1" applyFill="1"/>
    <xf numFmtId="164" fontId="0" fillId="4" borderId="0" xfId="0" applyNumberFormat="1" applyFill="1" applyBorder="1"/>
    <xf numFmtId="165" fontId="0" fillId="4" borderId="0" xfId="0" applyNumberFormat="1" applyFill="1" applyBorder="1"/>
    <xf numFmtId="0" fontId="5" fillId="4" borderId="1" xfId="0" applyFont="1" applyFill="1" applyBorder="1" applyAlignment="1">
      <alignment horizontal="right"/>
    </xf>
    <xf numFmtId="0" fontId="5" fillId="4" borderId="3" xfId="0" applyFont="1" applyFill="1" applyBorder="1" applyAlignment="1">
      <alignment horizontal="right"/>
    </xf>
    <xf numFmtId="0" fontId="5" fillId="4" borderId="1" xfId="0" applyFont="1" applyFill="1" applyBorder="1"/>
    <xf numFmtId="2" fontId="5" fillId="4" borderId="0" xfId="0" applyNumberFormat="1" applyFont="1" applyFill="1" applyBorder="1"/>
    <xf numFmtId="3" fontId="5" fillId="4" borderId="1" xfId="0" applyNumberFormat="1" applyFont="1" applyFill="1" applyBorder="1"/>
    <xf numFmtId="3" fontId="0" fillId="4" borderId="1" xfId="2" applyNumberFormat="1" applyFont="1" applyFill="1" applyBorder="1"/>
    <xf numFmtId="1" fontId="0" fillId="4" borderId="0" xfId="0" applyNumberFormat="1" applyFill="1"/>
    <xf numFmtId="0" fontId="3" fillId="4" borderId="0" xfId="0" applyFont="1" applyFill="1"/>
    <xf numFmtId="4" fontId="0" fillId="4" borderId="9" xfId="0" applyNumberFormat="1" applyFill="1" applyBorder="1"/>
    <xf numFmtId="164" fontId="0" fillId="4" borderId="9" xfId="0" applyNumberFormat="1" applyFill="1" applyBorder="1"/>
    <xf numFmtId="0" fontId="7" fillId="4" borderId="0" xfId="0" applyFont="1" applyFill="1"/>
    <xf numFmtId="0" fontId="3" fillId="4" borderId="0" xfId="0" applyFont="1" applyFill="1" applyBorder="1" applyAlignment="1">
      <alignment horizontal="left"/>
    </xf>
    <xf numFmtId="0" fontId="3" fillId="4" borderId="0" xfId="0" applyFont="1" applyFill="1" applyAlignment="1">
      <alignment horizontal="left"/>
    </xf>
    <xf numFmtId="0" fontId="3" fillId="4" borderId="0" xfId="0" applyFont="1" applyFill="1" applyAlignment="1">
      <alignment horizontal="center" wrapText="1" shrinkToFit="1"/>
    </xf>
    <xf numFmtId="0" fontId="1" fillId="4" borderId="4" xfId="0" applyFont="1" applyFill="1" applyBorder="1" applyAlignment="1">
      <alignment horizontal="left" wrapText="1" indent="1"/>
    </xf>
    <xf numFmtId="0" fontId="1" fillId="4" borderId="25" xfId="0" applyFont="1" applyFill="1" applyBorder="1" applyAlignment="1">
      <alignment horizontal="left" wrapText="1" indent="1"/>
    </xf>
    <xf numFmtId="0" fontId="1" fillId="4" borderId="4" xfId="0" applyFont="1" applyFill="1" applyBorder="1"/>
    <xf numFmtId="0" fontId="1" fillId="4" borderId="7" xfId="0" applyFont="1" applyFill="1" applyBorder="1"/>
    <xf numFmtId="0" fontId="1" fillId="4" borderId="4" xfId="0" applyFont="1" applyFill="1" applyBorder="1" applyAlignment="1">
      <alignment horizontal="left" indent="1"/>
    </xf>
    <xf numFmtId="3" fontId="0" fillId="6" borderId="1" xfId="0" applyNumberFormat="1" applyFill="1" applyBorder="1"/>
    <xf numFmtId="4" fontId="0" fillId="6" borderId="10" xfId="0" applyNumberFormat="1" applyFill="1" applyBorder="1"/>
    <xf numFmtId="0" fontId="5" fillId="4" borderId="1" xfId="0" applyFont="1" applyFill="1" applyBorder="1" applyAlignment="1">
      <alignment horizontal="right" wrapText="1"/>
    </xf>
    <xf numFmtId="2" fontId="0" fillId="4" borderId="10" xfId="0" applyNumberFormat="1" applyFill="1" applyBorder="1" applyAlignment="1">
      <alignment horizontal="right"/>
    </xf>
    <xf numFmtId="0" fontId="3" fillId="4" borderId="8" xfId="0" applyFont="1" applyFill="1" applyBorder="1" applyAlignment="1">
      <alignment horizontal="right" wrapText="1"/>
    </xf>
    <xf numFmtId="2" fontId="3" fillId="4" borderId="9" xfId="0" applyNumberFormat="1" applyFont="1" applyFill="1" applyBorder="1" applyAlignment="1">
      <alignment horizontal="right"/>
    </xf>
    <xf numFmtId="0" fontId="0" fillId="6" borderId="26" xfId="0" applyFill="1" applyBorder="1"/>
    <xf numFmtId="2" fontId="0" fillId="6" borderId="28" xfId="0" applyNumberFormat="1" applyFill="1" applyBorder="1"/>
    <xf numFmtId="0" fontId="0" fillId="6" borderId="8" xfId="0" applyFill="1" applyBorder="1"/>
    <xf numFmtId="2" fontId="0" fillId="6" borderId="9" xfId="0" applyNumberFormat="1" applyFill="1" applyBorder="1"/>
    <xf numFmtId="0" fontId="10" fillId="6" borderId="24" xfId="0" applyFont="1" applyFill="1" applyBorder="1" applyAlignment="1">
      <alignment horizontal="center"/>
    </xf>
    <xf numFmtId="0" fontId="10" fillId="6" borderId="23" xfId="0" applyFont="1" applyFill="1" applyBorder="1" applyAlignment="1">
      <alignment horizontal="center"/>
    </xf>
    <xf numFmtId="0" fontId="0" fillId="6" borderId="1" xfId="0" applyFill="1" applyBorder="1"/>
    <xf numFmtId="0" fontId="0" fillId="6" borderId="3" xfId="0" applyFill="1" applyBorder="1"/>
    <xf numFmtId="2" fontId="0" fillId="6" borderId="21" xfId="0" applyNumberFormat="1" applyFill="1" applyBorder="1"/>
    <xf numFmtId="0" fontId="3" fillId="6" borderId="1" xfId="0" applyFont="1" applyFill="1" applyBorder="1"/>
    <xf numFmtId="0" fontId="3" fillId="6" borderId="3" xfId="0" applyFont="1" applyFill="1" applyBorder="1"/>
    <xf numFmtId="2" fontId="3" fillId="6" borderId="21" xfId="0" applyNumberFormat="1" applyFont="1" applyFill="1" applyBorder="1"/>
    <xf numFmtId="2" fontId="4" fillId="6" borderId="8" xfId="0" applyNumberFormat="1" applyFont="1" applyFill="1" applyBorder="1"/>
    <xf numFmtId="2" fontId="4" fillId="6" borderId="18" xfId="0" applyNumberFormat="1" applyFont="1" applyFill="1" applyBorder="1"/>
    <xf numFmtId="2" fontId="4" fillId="6" borderId="22" xfId="0" applyNumberFormat="1" applyFont="1" applyFill="1" applyBorder="1"/>
    <xf numFmtId="2" fontId="0" fillId="6" borderId="1" xfId="0" applyNumberFormat="1" applyFill="1" applyBorder="1"/>
    <xf numFmtId="2" fontId="0" fillId="6" borderId="8" xfId="0" applyNumberFormat="1" applyFill="1" applyBorder="1"/>
    <xf numFmtId="2" fontId="0" fillId="6" borderId="20" xfId="0" applyNumberFormat="1" applyFill="1" applyBorder="1"/>
    <xf numFmtId="0" fontId="10" fillId="4" borderId="1" xfId="0" applyFont="1" applyFill="1" applyBorder="1" applyAlignment="1">
      <alignment horizontal="center"/>
    </xf>
    <xf numFmtId="0" fontId="10" fillId="4" borderId="10" xfId="0" applyFont="1" applyFill="1" applyBorder="1" applyAlignment="1">
      <alignment horizontal="center"/>
    </xf>
    <xf numFmtId="165" fontId="1" fillId="4" borderId="8" xfId="0" applyNumberFormat="1" applyFont="1" applyFill="1" applyBorder="1" applyAlignment="1">
      <alignment horizontal="center"/>
    </xf>
    <xf numFmtId="165" fontId="1" fillId="4" borderId="9" xfId="0" applyNumberFormat="1" applyFont="1" applyFill="1" applyBorder="1" applyAlignment="1">
      <alignment horizontal="center"/>
    </xf>
    <xf numFmtId="164" fontId="5" fillId="4" borderId="8" xfId="2" applyNumberFormat="1" applyFont="1" applyFill="1" applyBorder="1"/>
    <xf numFmtId="0" fontId="5" fillId="6" borderId="3" xfId="0" applyFont="1" applyFill="1" applyBorder="1" applyAlignment="1">
      <alignment horizontal="center"/>
    </xf>
    <xf numFmtId="0" fontId="5" fillId="6" borderId="1" xfId="0" applyFont="1" applyFill="1" applyBorder="1"/>
    <xf numFmtId="0" fontId="5" fillId="6" borderId="26" xfId="0" applyFont="1" applyFill="1" applyBorder="1" applyAlignment="1">
      <alignment horizontal="right" wrapText="1"/>
    </xf>
    <xf numFmtId="0" fontId="5" fillId="6" borderId="26" xfId="0" applyFont="1" applyFill="1" applyBorder="1" applyAlignment="1">
      <alignment horizontal="right"/>
    </xf>
    <xf numFmtId="2" fontId="0" fillId="6" borderId="28" xfId="0" applyNumberFormat="1" applyFill="1" applyBorder="1" applyAlignment="1">
      <alignment horizontal="right"/>
    </xf>
    <xf numFmtId="3" fontId="5" fillId="6" borderId="1" xfId="0" applyNumberFormat="1" applyFont="1" applyFill="1" applyBorder="1"/>
    <xf numFmtId="0" fontId="5" fillId="6" borderId="8" xfId="0" applyFont="1" applyFill="1" applyBorder="1"/>
    <xf numFmtId="1" fontId="4" fillId="6" borderId="8" xfId="0" applyNumberFormat="1" applyFont="1" applyFill="1" applyBorder="1"/>
    <xf numFmtId="1" fontId="4" fillId="6" borderId="18" xfId="0" applyNumberFormat="1" applyFont="1" applyFill="1" applyBorder="1"/>
    <xf numFmtId="2" fontId="3" fillId="6" borderId="10" xfId="0" applyNumberFormat="1" applyFont="1" applyFill="1" applyBorder="1"/>
    <xf numFmtId="2" fontId="4" fillId="6" borderId="26" xfId="0" applyNumberFormat="1" applyFont="1" applyFill="1" applyBorder="1"/>
    <xf numFmtId="2" fontId="4" fillId="6" borderId="27" xfId="0" applyNumberFormat="1" applyFont="1" applyFill="1" applyBorder="1"/>
    <xf numFmtId="2" fontId="4" fillId="6" borderId="28" xfId="0" applyNumberFormat="1" applyFont="1" applyFill="1" applyBorder="1"/>
    <xf numFmtId="2" fontId="0" fillId="6" borderId="10" xfId="0" applyNumberFormat="1" applyFill="1" applyBorder="1"/>
    <xf numFmtId="0" fontId="5" fillId="6" borderId="1" xfId="0" applyFont="1" applyFill="1" applyBorder="1" applyAlignment="1"/>
    <xf numFmtId="4" fontId="0" fillId="6" borderId="9" xfId="0" applyNumberFormat="1" applyFill="1" applyBorder="1"/>
    <xf numFmtId="168" fontId="5" fillId="4" borderId="1" xfId="0" applyNumberFormat="1" applyFont="1" applyFill="1" applyBorder="1" applyAlignment="1"/>
    <xf numFmtId="168" fontId="0" fillId="4" borderId="8" xfId="0" applyNumberFormat="1" applyFill="1" applyBorder="1"/>
    <xf numFmtId="0" fontId="1" fillId="4" borderId="0" xfId="0" applyFont="1" applyFill="1"/>
    <xf numFmtId="0" fontId="3" fillId="0" borderId="1" xfId="0" applyFont="1" applyBorder="1" applyAlignment="1">
      <alignment horizontal="center"/>
    </xf>
    <xf numFmtId="167" fontId="3" fillId="4" borderId="0" xfId="2" applyNumberFormat="1" applyFont="1" applyFill="1" applyAlignment="1">
      <alignment horizontal="center" wrapText="1" shrinkToFit="1"/>
    </xf>
    <xf numFmtId="167" fontId="3" fillId="4" borderId="0" xfId="2" applyNumberFormat="1" applyFont="1" applyFill="1" applyAlignment="1">
      <alignment horizontal="center"/>
    </xf>
    <xf numFmtId="167" fontId="0" fillId="4" borderId="1" xfId="2" applyNumberFormat="1" applyFont="1" applyFill="1" applyBorder="1"/>
    <xf numFmtId="167" fontId="0" fillId="4" borderId="0" xfId="0" applyNumberFormat="1" applyFill="1"/>
    <xf numFmtId="167" fontId="4" fillId="4" borderId="1" xfId="2" applyNumberFormat="1" applyFont="1" applyFill="1" applyBorder="1"/>
    <xf numFmtId="167" fontId="0" fillId="4" borderId="0" xfId="2" applyNumberFormat="1" applyFont="1" applyFill="1" applyBorder="1"/>
    <xf numFmtId="167" fontId="0" fillId="4" borderId="0" xfId="2" applyNumberFormat="1" applyFont="1" applyFill="1"/>
    <xf numFmtId="167" fontId="14" fillId="4" borderId="1" xfId="2" applyNumberFormat="1" applyFont="1" applyFill="1" applyBorder="1"/>
    <xf numFmtId="167" fontId="16" fillId="4" borderId="0" xfId="2" applyNumberFormat="1" applyFont="1" applyFill="1"/>
    <xf numFmtId="167" fontId="16" fillId="4" borderId="0" xfId="2" applyNumberFormat="1" applyFont="1" applyFill="1" applyBorder="1"/>
    <xf numFmtId="0" fontId="10" fillId="4" borderId="4" xfId="0" applyFont="1" applyFill="1" applyBorder="1"/>
    <xf numFmtId="167" fontId="0" fillId="4" borderId="10" xfId="2" applyNumberFormat="1" applyFont="1" applyFill="1" applyBorder="1"/>
    <xf numFmtId="0" fontId="4" fillId="4" borderId="4" xfId="0" applyFont="1" applyFill="1" applyBorder="1"/>
    <xf numFmtId="167" fontId="4" fillId="4" borderId="10" xfId="2" applyNumberFormat="1" applyFont="1" applyFill="1" applyBorder="1"/>
    <xf numFmtId="167" fontId="4" fillId="4" borderId="8" xfId="2" applyNumberFormat="1" applyFont="1" applyFill="1" applyBorder="1"/>
    <xf numFmtId="167" fontId="4" fillId="4" borderId="9" xfId="2" applyNumberFormat="1" applyFont="1" applyFill="1" applyBorder="1"/>
    <xf numFmtId="0" fontId="3" fillId="4" borderId="12" xfId="0" applyFont="1" applyFill="1" applyBorder="1"/>
    <xf numFmtId="167" fontId="14" fillId="4" borderId="10" xfId="2" applyNumberFormat="1" applyFont="1" applyFill="1" applyBorder="1"/>
    <xf numFmtId="167" fontId="0" fillId="4" borderId="8" xfId="2" applyNumberFormat="1" applyFont="1" applyFill="1" applyBorder="1"/>
    <xf numFmtId="167" fontId="0" fillId="4" borderId="9" xfId="2" applyNumberFormat="1" applyFont="1" applyFill="1" applyBorder="1"/>
    <xf numFmtId="169" fontId="0" fillId="4" borderId="8" xfId="3" applyNumberFormat="1" applyFont="1" applyFill="1" applyBorder="1"/>
    <xf numFmtId="167" fontId="3" fillId="4" borderId="8" xfId="2" applyNumberFormat="1" applyFont="1" applyFill="1" applyBorder="1"/>
    <xf numFmtId="167" fontId="3" fillId="4" borderId="9" xfId="2" applyNumberFormat="1" applyFont="1" applyFill="1" applyBorder="1"/>
    <xf numFmtId="167" fontId="3" fillId="4" borderId="1" xfId="2" applyNumberFormat="1" applyFont="1" applyFill="1" applyBorder="1"/>
    <xf numFmtId="167" fontId="3" fillId="4" borderId="10" xfId="2" applyNumberFormat="1" applyFont="1" applyFill="1" applyBorder="1"/>
    <xf numFmtId="167" fontId="3" fillId="4" borderId="1" xfId="2" applyNumberFormat="1" applyFont="1" applyFill="1" applyBorder="1" applyAlignment="1">
      <alignment horizontal="center"/>
    </xf>
    <xf numFmtId="167" fontId="3" fillId="4" borderId="10" xfId="2" applyNumberFormat="1" applyFont="1" applyFill="1" applyBorder="1" applyAlignment="1">
      <alignment horizontal="center"/>
    </xf>
    <xf numFmtId="43" fontId="0" fillId="8" borderId="1" xfId="2" applyFont="1" applyFill="1" applyBorder="1"/>
    <xf numFmtId="43" fontId="11" fillId="8" borderId="1" xfId="2" applyFont="1" applyFill="1" applyBorder="1"/>
    <xf numFmtId="2" fontId="0" fillId="8" borderId="1" xfId="0" applyNumberFormat="1" applyFill="1" applyBorder="1"/>
    <xf numFmtId="2" fontId="0" fillId="8" borderId="10" xfId="0" applyNumberFormat="1" applyFill="1" applyBorder="1"/>
    <xf numFmtId="43" fontId="3" fillId="9" borderId="8" xfId="2" applyFont="1" applyFill="1" applyBorder="1"/>
    <xf numFmtId="43" fontId="3" fillId="9" borderId="9" xfId="2" applyFont="1" applyFill="1" applyBorder="1"/>
    <xf numFmtId="167" fontId="3" fillId="9" borderId="8" xfId="2" applyNumberFormat="1" applyFont="1" applyFill="1" applyBorder="1"/>
    <xf numFmtId="167" fontId="3" fillId="9" borderId="18" xfId="2" applyNumberFormat="1" applyFont="1" applyFill="1" applyBorder="1"/>
    <xf numFmtId="167" fontId="3" fillId="9" borderId="9" xfId="2" applyNumberFormat="1" applyFont="1" applyFill="1" applyBorder="1"/>
    <xf numFmtId="43" fontId="3" fillId="9" borderId="8" xfId="2" applyNumberFormat="1" applyFont="1" applyFill="1" applyBorder="1"/>
    <xf numFmtId="2" fontId="3" fillId="9" borderId="8" xfId="0" applyNumberFormat="1" applyFont="1" applyFill="1" applyBorder="1"/>
    <xf numFmtId="0" fontId="3" fillId="9" borderId="9" xfId="0" applyFont="1" applyFill="1" applyBorder="1"/>
    <xf numFmtId="166" fontId="3" fillId="9" borderId="8" xfId="2" applyNumberFormat="1" applyFont="1" applyFill="1" applyBorder="1"/>
    <xf numFmtId="166" fontId="3" fillId="9" borderId="9" xfId="2" applyNumberFormat="1" applyFont="1" applyFill="1" applyBorder="1"/>
    <xf numFmtId="2" fontId="5" fillId="4" borderId="1" xfId="0" applyNumberFormat="1" applyFont="1" applyFill="1" applyBorder="1"/>
    <xf numFmtId="0" fontId="3" fillId="4" borderId="1" xfId="0" applyFont="1" applyFill="1" applyBorder="1" applyAlignment="1">
      <alignment horizontal="center"/>
    </xf>
    <xf numFmtId="0" fontId="0" fillId="4" borderId="13" xfId="0" applyFill="1" applyBorder="1"/>
    <xf numFmtId="0" fontId="3" fillId="4" borderId="10" xfId="0" applyFont="1" applyFill="1" applyBorder="1" applyAlignment="1">
      <alignment horizontal="center"/>
    </xf>
    <xf numFmtId="0" fontId="5" fillId="4" borderId="13" xfId="0" applyFont="1" applyFill="1" applyBorder="1"/>
    <xf numFmtId="0" fontId="1" fillId="4" borderId="4" xfId="0" applyFont="1" applyFill="1" applyBorder="1" applyAlignment="1">
      <alignment wrapText="1"/>
    </xf>
    <xf numFmtId="0" fontId="1" fillId="4" borderId="7" xfId="0" applyFont="1" applyFill="1" applyBorder="1" applyAlignment="1">
      <alignment wrapText="1"/>
    </xf>
    <xf numFmtId="0" fontId="5" fillId="4" borderId="8" xfId="0" applyFont="1" applyFill="1" applyBorder="1"/>
    <xf numFmtId="4" fontId="5" fillId="4" borderId="10" xfId="0" applyNumberFormat="1" applyFont="1" applyFill="1" applyBorder="1"/>
    <xf numFmtId="0" fontId="5" fillId="4" borderId="8" xfId="0" applyFont="1" applyFill="1" applyBorder="1" applyAlignment="1">
      <alignment horizontal="right"/>
    </xf>
    <xf numFmtId="4" fontId="5" fillId="4" borderId="9" xfId="0" applyNumberFormat="1" applyFont="1" applyFill="1" applyBorder="1"/>
    <xf numFmtId="0" fontId="5" fillId="4" borderId="9" xfId="0" applyFont="1" applyFill="1" applyBorder="1"/>
    <xf numFmtId="0" fontId="0" fillId="9" borderId="33" xfId="0" applyFill="1" applyBorder="1"/>
    <xf numFmtId="0" fontId="0" fillId="9" borderId="24" xfId="0" applyFill="1" applyBorder="1"/>
    <xf numFmtId="0" fontId="5" fillId="9" borderId="24" xfId="0" applyFont="1" applyFill="1" applyBorder="1"/>
    <xf numFmtId="0" fontId="0" fillId="9" borderId="23" xfId="0" applyFill="1" applyBorder="1"/>
    <xf numFmtId="2" fontId="0" fillId="4" borderId="14" xfId="0" applyNumberFormat="1" applyFill="1" applyBorder="1"/>
    <xf numFmtId="165" fontId="1" fillId="4" borderId="8" xfId="0" applyNumberFormat="1" applyFont="1" applyFill="1" applyBorder="1"/>
    <xf numFmtId="0" fontId="3" fillId="0" borderId="3" xfId="0" applyFont="1" applyFill="1" applyBorder="1" applyAlignment="1">
      <alignment horizontal="center"/>
    </xf>
    <xf numFmtId="0" fontId="3" fillId="0" borderId="3" xfId="0" applyFont="1" applyBorder="1" applyAlignment="1">
      <alignment horizontal="center"/>
    </xf>
    <xf numFmtId="0" fontId="3" fillId="0" borderId="1" xfId="0" applyFont="1" applyBorder="1" applyAlignment="1">
      <alignment horizontal="center"/>
    </xf>
    <xf numFmtId="0" fontId="3" fillId="0" borderId="10" xfId="0" applyFont="1" applyBorder="1" applyAlignment="1">
      <alignment horizontal="center"/>
    </xf>
    <xf numFmtId="0" fontId="1" fillId="4" borderId="0" xfId="0" applyFont="1" applyFill="1" applyAlignment="1">
      <alignment horizontal="left"/>
    </xf>
    <xf numFmtId="0" fontId="0" fillId="4" borderId="0" xfId="0" applyFill="1" applyAlignment="1">
      <alignment horizontal="left"/>
    </xf>
    <xf numFmtId="0" fontId="10" fillId="4" borderId="0" xfId="0" applyFont="1" applyFill="1" applyBorder="1" applyAlignment="1">
      <alignment horizontal="left"/>
    </xf>
    <xf numFmtId="0" fontId="4" fillId="4" borderId="0" xfId="0" applyFont="1" applyFill="1" applyBorder="1" applyAlignment="1"/>
    <xf numFmtId="0" fontId="3" fillId="4" borderId="0" xfId="0" applyFont="1" applyFill="1" applyBorder="1" applyAlignment="1">
      <alignment horizontal="left"/>
    </xf>
    <xf numFmtId="0" fontId="3" fillId="4" borderId="0" xfId="0" applyFont="1" applyFill="1" applyAlignment="1">
      <alignment horizontal="left"/>
    </xf>
    <xf numFmtId="0" fontId="0" fillId="4" borderId="0" xfId="0" applyFill="1" applyBorder="1" applyAlignment="1"/>
    <xf numFmtId="0" fontId="3" fillId="9" borderId="15" xfId="0" applyFont="1" applyFill="1" applyBorder="1" applyAlignment="1">
      <alignment horizontal="left"/>
    </xf>
    <xf numFmtId="0" fontId="3" fillId="9" borderId="16" xfId="0" applyFont="1" applyFill="1" applyBorder="1" applyAlignment="1">
      <alignment horizontal="left"/>
    </xf>
    <xf numFmtId="0" fontId="3" fillId="9" borderId="17" xfId="0" applyFont="1" applyFill="1" applyBorder="1" applyAlignment="1">
      <alignment horizontal="left"/>
    </xf>
    <xf numFmtId="167" fontId="10" fillId="4" borderId="0" xfId="2" applyNumberFormat="1" applyFont="1" applyFill="1" applyAlignment="1">
      <alignment horizontal="left"/>
    </xf>
    <xf numFmtId="167" fontId="3" fillId="4" borderId="0" xfId="2" applyNumberFormat="1" applyFont="1" applyFill="1" applyAlignment="1">
      <alignment horizontal="left"/>
    </xf>
    <xf numFmtId="167" fontId="0" fillId="4" borderId="0" xfId="2" applyNumberFormat="1" applyFont="1" applyFill="1" applyAlignment="1"/>
    <xf numFmtId="0" fontId="3" fillId="9" borderId="15" xfId="0" applyFont="1" applyFill="1" applyBorder="1" applyAlignment="1">
      <alignment horizontal="left" vertical="center"/>
    </xf>
    <xf numFmtId="0" fontId="3" fillId="9" borderId="16" xfId="0" applyFont="1" applyFill="1" applyBorder="1" applyAlignment="1">
      <alignment horizontal="left" vertical="center"/>
    </xf>
    <xf numFmtId="0" fontId="3" fillId="9" borderId="17" xfId="0" applyFont="1" applyFill="1" applyBorder="1" applyAlignment="1">
      <alignment horizontal="left"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Fill="1" applyBorder="1" applyAlignment="1">
      <alignment horizontal="center"/>
    </xf>
    <xf numFmtId="0" fontId="3" fillId="0" borderId="3" xfId="0" applyFont="1" applyFill="1" applyBorder="1" applyAlignment="1">
      <alignment horizontal="center"/>
    </xf>
    <xf numFmtId="0" fontId="3" fillId="0" borderId="2" xfId="0" applyFont="1" applyFill="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3" fillId="0" borderId="10" xfId="0" applyFont="1" applyBorder="1" applyAlignment="1">
      <alignment horizont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2" fillId="4" borderId="12" xfId="0" applyFont="1" applyFill="1" applyBorder="1" applyAlignment="1">
      <alignment horizontal="center"/>
    </xf>
    <xf numFmtId="0" fontId="12" fillId="4" borderId="13" xfId="0" applyFont="1" applyFill="1" applyBorder="1" applyAlignment="1">
      <alignment horizontal="center"/>
    </xf>
    <xf numFmtId="0" fontId="12" fillId="4" borderId="14" xfId="0" applyFont="1" applyFill="1" applyBorder="1" applyAlignment="1">
      <alignment horizontal="center"/>
    </xf>
    <xf numFmtId="0" fontId="12" fillId="4" borderId="11"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15" xfId="0" applyFont="1" applyFill="1" applyBorder="1" applyAlignment="1">
      <alignment horizontal="center"/>
    </xf>
    <xf numFmtId="0" fontId="12" fillId="4" borderId="16" xfId="0" applyFont="1" applyFill="1" applyBorder="1" applyAlignment="1">
      <alignment horizontal="center"/>
    </xf>
    <xf numFmtId="0" fontId="12" fillId="4" borderId="17" xfId="0" applyFont="1" applyFill="1" applyBorder="1" applyAlignment="1">
      <alignment horizontal="center"/>
    </xf>
    <xf numFmtId="0" fontId="10" fillId="4" borderId="0" xfId="0" applyFont="1" applyFill="1" applyAlignment="1">
      <alignment horizontal="left"/>
    </xf>
    <xf numFmtId="0" fontId="4" fillId="4" borderId="0" xfId="0" applyFont="1" applyFill="1" applyAlignment="1"/>
    <xf numFmtId="0" fontId="3" fillId="9" borderId="12" xfId="0" applyFont="1" applyFill="1" applyBorder="1" applyAlignment="1">
      <alignment horizontal="left"/>
    </xf>
    <xf numFmtId="0" fontId="3" fillId="9" borderId="13" xfId="0" applyFont="1" applyFill="1" applyBorder="1" applyAlignment="1">
      <alignment horizontal="left"/>
    </xf>
    <xf numFmtId="0" fontId="3" fillId="9" borderId="14" xfId="0" applyFont="1" applyFill="1" applyBorder="1" applyAlignment="1">
      <alignment horizontal="left"/>
    </xf>
    <xf numFmtId="0" fontId="3" fillId="4" borderId="34" xfId="0" applyFont="1" applyFill="1" applyBorder="1" applyAlignment="1">
      <alignment horizontal="left"/>
    </xf>
    <xf numFmtId="0" fontId="0" fillId="0" borderId="1" xfId="0" applyFill="1" applyBorder="1"/>
  </cellXfs>
  <cellStyles count="4">
    <cellStyle name="Bad" xfId="1" builtinId="27"/>
    <cellStyle name="Comma" xfId="2" builtinId="3"/>
    <cellStyle name="Currency" xfId="3"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28573</xdr:rowOff>
    </xdr:from>
    <xdr:to>
      <xdr:col>0</xdr:col>
      <xdr:colOff>8648701</xdr:colOff>
      <xdr:row>80</xdr:row>
      <xdr:rowOff>95250</xdr:rowOff>
    </xdr:to>
    <xdr:sp macro="" textlink="">
      <xdr:nvSpPr>
        <xdr:cNvPr id="29697" name="Text Box 1"/>
        <xdr:cNvSpPr txBox="1">
          <a:spLocks noChangeArrowheads="1"/>
        </xdr:cNvSpPr>
      </xdr:nvSpPr>
      <xdr:spPr bwMode="auto">
        <a:xfrm>
          <a:off x="0" y="28573"/>
          <a:ext cx="8648701" cy="1302067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This workbook includes FY 2011-12 through FY 2015-16 data.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All worksheets are set up identically.  Most sections have a "comment tab" to the right of the section explaining how the data were retrieved or calculated.  To learn more about the definition of a particular section, move your cursor to the small </a:t>
          </a:r>
          <a:r>
            <a:rPr lang="en-US" sz="1000" b="1" i="0" u="none" strike="noStrike" baseline="0">
              <a:solidFill>
                <a:srgbClr val="FF0000"/>
              </a:solidFill>
              <a:latin typeface="Arial"/>
              <a:cs typeface="Arial"/>
            </a:rPr>
            <a:t>RED</a:t>
          </a:r>
          <a:r>
            <a:rPr lang="en-US" sz="1000" b="0" i="0" u="none" strike="noStrike" baseline="0">
              <a:solidFill>
                <a:srgbClr val="000000"/>
              </a:solidFill>
              <a:latin typeface="Arial"/>
              <a:cs typeface="Arial"/>
            </a:rPr>
            <a:t> triangle located at the upper left corner of the grey title box for that section.  These notes are also proved at the bottom of this page.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number of majors is based on both FIRST and SECOND majors.  Therefore, if a student has a double major, that student will be counted twice.  If a student changes majors during the year, the last declared major during that FY is what is reported.  All majors are retrieved from OIRPA Census file RES002 (PLUS) and RES044 (BANNER).  For this report, a student's full-time/part-time status is determined by their FT/PT status during the last semester of an academic year in which their enrollment was captured. If a student was enrolled during the Spring semester, which is the last semester of an academic year, then their FT/PT status of that semester classifies the student for the academic year.  However, if the student was not enrolled in the Spring, but was enrolled in the Fall, then there FT/PT status during the Fall semester classifies the student.</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Credit Hour Production data were retrieved from OIRPA census file RES003 (PLUS) and RES046 (BANNER); budget figures for expenditures were provided by Office of Vice President of Financial Affairs; and Faculty information was compiled using census file HR005 and VPAA data files (PLUS) and RES047 (BANNER).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Graduation data were retrieved using  RES054 (BANNER) and were collected by Classification of Instruction (CIP) codes.  A list of codes applicable to UNA follows: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09.0101    Rhetorical Studies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09.0102    Mass Communication/Media Studies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11.0101    Computer Science</a:t>
          </a:r>
        </a:p>
        <a:p>
          <a:pPr algn="l" rtl="0">
            <a:defRPr sz="1000"/>
          </a:pPr>
          <a:r>
            <a:rPr lang="en-US" sz="1000" b="0" i="0" u="none" strike="noStrike" baseline="0">
              <a:solidFill>
                <a:srgbClr val="000000"/>
              </a:solidFill>
              <a:latin typeface="Arial"/>
              <a:cs typeface="Arial"/>
            </a:rPr>
            <a:t>13.0101    Education General - EDS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13.0401    Education Administration</a:t>
          </a:r>
        </a:p>
        <a:p>
          <a:pPr algn="l" rtl="0">
            <a:defRPr sz="1000"/>
          </a:pPr>
          <a:r>
            <a:rPr lang="en-US" sz="1000" b="0" i="0" u="none" strike="noStrike" baseline="0">
              <a:solidFill>
                <a:srgbClr val="000000"/>
              </a:solidFill>
              <a:latin typeface="Arial"/>
              <a:cs typeface="Arial"/>
            </a:rPr>
            <a:t>13.1001    Special Education  </a:t>
          </a:r>
          <a:r>
            <a:rPr lang="en-US" sz="1000" b="0" i="0" u="none" strike="noStrike" baseline="0">
              <a:solidFill>
                <a:srgbClr val="FF0000"/>
              </a:solidFill>
              <a:latin typeface="Arial"/>
              <a:cs typeface="Arial"/>
            </a:rPr>
            <a:t>(deleted from ACHE inventory 12-09)</a:t>
          </a:r>
        </a:p>
        <a:p>
          <a:pPr algn="l" rtl="0">
            <a:defRPr sz="1000"/>
          </a:pPr>
          <a:r>
            <a:rPr lang="en-US" sz="1000" b="0" i="0" u="none" strike="noStrike" baseline="0">
              <a:solidFill>
                <a:srgbClr val="000000"/>
              </a:solidFill>
              <a:latin typeface="Arial"/>
              <a:cs typeface="Arial"/>
            </a:rPr>
            <a:t>13.1101    Counselor Education</a:t>
          </a:r>
        </a:p>
        <a:p>
          <a:pPr algn="l" rtl="0">
            <a:defRPr sz="1000"/>
          </a:pPr>
          <a:r>
            <a:rPr lang="en-US" sz="1000" b="0" i="0" u="none" strike="noStrike" baseline="0">
              <a:solidFill>
                <a:srgbClr val="000000"/>
              </a:solidFill>
              <a:latin typeface="Arial"/>
              <a:cs typeface="Arial"/>
            </a:rPr>
            <a:t>13.1202    Elementary Education</a:t>
          </a:r>
        </a:p>
        <a:p>
          <a:pPr algn="l" rtl="0">
            <a:defRPr sz="1000"/>
          </a:pPr>
          <a:r>
            <a:rPr lang="en-US" sz="1000" b="0" i="0" u="none" strike="noStrike" baseline="0">
              <a:solidFill>
                <a:srgbClr val="000000"/>
              </a:solidFill>
              <a:latin typeface="Arial"/>
              <a:cs typeface="Arial"/>
            </a:rPr>
            <a:t>13.1205    Secondary Education</a:t>
          </a:r>
        </a:p>
        <a:p>
          <a:pPr algn="l" rtl="0">
            <a:defRPr sz="1000"/>
          </a:pPr>
          <a:r>
            <a:rPr lang="en-US" sz="1000" b="0" i="0" u="none" strike="noStrike" baseline="0">
              <a:solidFill>
                <a:srgbClr val="000000"/>
              </a:solidFill>
              <a:latin typeface="Arial"/>
              <a:cs typeface="Arial"/>
            </a:rPr>
            <a:t>13.1206    Teacher Education Multiple Level N-12</a:t>
          </a:r>
        </a:p>
        <a:p>
          <a:pPr algn="l" rtl="0">
            <a:defRPr sz="1000"/>
          </a:pPr>
          <a:r>
            <a:rPr lang="en-US" sz="1000" b="0" i="0" u="none" strike="noStrike" baseline="0">
              <a:solidFill>
                <a:srgbClr val="000000"/>
              </a:solidFill>
              <a:latin typeface="Arial"/>
              <a:cs typeface="Arial"/>
            </a:rPr>
            <a:t>16.0101    Foreign Language</a:t>
          </a:r>
        </a:p>
        <a:p>
          <a:pPr algn="l" rtl="0">
            <a:defRPr sz="1000"/>
          </a:pPr>
          <a:r>
            <a:rPr lang="en-US" sz="1000" b="0" i="0" u="none" strike="noStrike" baseline="0">
              <a:solidFill>
                <a:srgbClr val="000000"/>
              </a:solidFill>
              <a:latin typeface="Arial"/>
              <a:cs typeface="Arial"/>
            </a:rPr>
            <a:t>19.0101    Human Environmental Sciences</a:t>
          </a:r>
        </a:p>
        <a:p>
          <a:pPr algn="l" rtl="0">
            <a:defRPr sz="1000"/>
          </a:pPr>
          <a:r>
            <a:rPr lang="en-US" sz="1000" b="0" i="0" u="none" strike="noStrike" baseline="0">
              <a:solidFill>
                <a:srgbClr val="000000"/>
              </a:solidFill>
              <a:latin typeface="Arial"/>
              <a:cs typeface="Arial"/>
            </a:rPr>
            <a:t>23.0101    English Language and Literature</a:t>
          </a:r>
        </a:p>
        <a:p>
          <a:pPr algn="l" rtl="0">
            <a:defRPr sz="1000"/>
          </a:pPr>
          <a:r>
            <a:rPr lang="en-US" sz="1000" b="0" i="0" u="none" strike="noStrike" baseline="0">
              <a:solidFill>
                <a:srgbClr val="000000"/>
              </a:solidFill>
              <a:latin typeface="Arial"/>
              <a:cs typeface="Arial"/>
            </a:rPr>
            <a:t>26.0101    Biology</a:t>
          </a:r>
        </a:p>
        <a:p>
          <a:pPr algn="l" rtl="0">
            <a:defRPr sz="1000"/>
          </a:pPr>
          <a:r>
            <a:rPr lang="en-US" sz="1000" b="0" i="0" u="none" strike="noStrike" baseline="0">
              <a:solidFill>
                <a:srgbClr val="000000"/>
              </a:solidFill>
              <a:latin typeface="Arial"/>
              <a:cs typeface="Arial"/>
            </a:rPr>
            <a:t>26.1302    Marine Biology</a:t>
          </a:r>
        </a:p>
        <a:p>
          <a:pPr algn="l" rtl="0">
            <a:defRPr sz="1000"/>
          </a:pPr>
          <a:r>
            <a:rPr lang="en-US" sz="1000" b="0" i="0" u="none" strike="noStrike" baseline="0">
              <a:solidFill>
                <a:srgbClr val="000000"/>
              </a:solidFill>
              <a:latin typeface="Arial"/>
              <a:cs typeface="Arial"/>
            </a:rPr>
            <a:t>27.0101    Mathematics</a:t>
          </a:r>
        </a:p>
        <a:p>
          <a:pPr algn="l" rtl="0">
            <a:defRPr sz="1000"/>
          </a:pPr>
          <a:r>
            <a:rPr lang="en-US" sz="1000" b="0" i="0" u="none" strike="noStrike" baseline="0">
              <a:solidFill>
                <a:srgbClr val="000000"/>
              </a:solidFill>
              <a:latin typeface="Arial"/>
              <a:cs typeface="Arial"/>
            </a:rPr>
            <a:t>30.0000    Multi/Interdisciplinary Studies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31.9999    Parks, Recreation, Leisure, and Fitness Studies</a:t>
          </a:r>
        </a:p>
        <a:p>
          <a:pPr algn="l" rtl="0">
            <a:defRPr sz="1000"/>
          </a:pPr>
          <a:r>
            <a:rPr lang="en-US" sz="1000" b="0" i="0" u="none" strike="noStrike" baseline="0">
              <a:solidFill>
                <a:srgbClr val="000000"/>
              </a:solidFill>
              <a:latin typeface="Arial"/>
              <a:cs typeface="Arial"/>
            </a:rPr>
            <a:t>31.9999    Health &amp; Human Performance </a:t>
          </a:r>
          <a:r>
            <a:rPr lang="en-US" sz="1000" b="0" i="0" u="none" strike="noStrike" baseline="0">
              <a:solidFill>
                <a:srgbClr val="FF0000"/>
              </a:solidFill>
              <a:latin typeface="Arial"/>
              <a:cs typeface="Arial"/>
            </a:rPr>
            <a:t>(MS added in 2010)</a:t>
          </a:r>
        </a:p>
        <a:p>
          <a:pPr algn="l" rtl="0">
            <a:defRPr sz="1000"/>
          </a:pPr>
          <a:r>
            <a:rPr lang="en-US" sz="1000" b="0" i="0" u="none" strike="noStrike" baseline="0">
              <a:solidFill>
                <a:srgbClr val="000000"/>
              </a:solidFill>
              <a:latin typeface="Arial"/>
              <a:cs typeface="Arial"/>
            </a:rPr>
            <a:t>40.0501    Chemistry</a:t>
          </a:r>
        </a:p>
        <a:p>
          <a:pPr algn="l" rtl="0">
            <a:defRPr sz="1000"/>
          </a:pPr>
          <a:r>
            <a:rPr lang="en-US" sz="1000" b="0" i="0" u="none" strike="noStrike" baseline="0">
              <a:solidFill>
                <a:srgbClr val="000000"/>
              </a:solidFill>
              <a:latin typeface="Arial"/>
              <a:cs typeface="Arial"/>
            </a:rPr>
            <a:t>40.0801    Physics</a:t>
          </a:r>
        </a:p>
        <a:p>
          <a:pPr algn="l" rtl="0">
            <a:defRPr sz="1000"/>
          </a:pPr>
          <a:r>
            <a:rPr lang="en-US" sz="1000" b="0" i="0" u="none" strike="noStrike" baseline="0">
              <a:solidFill>
                <a:srgbClr val="000000"/>
              </a:solidFill>
              <a:latin typeface="Arial"/>
              <a:cs typeface="Arial"/>
            </a:rPr>
            <a:t>40.9999    Industrial Hygiene</a:t>
          </a:r>
        </a:p>
        <a:p>
          <a:pPr algn="l" rtl="0">
            <a:defRPr sz="1000"/>
          </a:pPr>
          <a:r>
            <a:rPr lang="en-US" sz="1000" b="0" i="0" u="none" strike="noStrike" baseline="0">
              <a:solidFill>
                <a:srgbClr val="000000"/>
              </a:solidFill>
              <a:latin typeface="Arial"/>
              <a:cs typeface="Arial"/>
            </a:rPr>
            <a:t>42.0101    Psychology</a:t>
          </a:r>
        </a:p>
        <a:p>
          <a:pPr algn="l" rtl="0">
            <a:defRPr sz="1000"/>
          </a:pPr>
          <a:r>
            <a:rPr lang="en-US" sz="1000" b="0" i="0" u="none" strike="noStrike" baseline="0">
              <a:solidFill>
                <a:srgbClr val="000000"/>
              </a:solidFill>
              <a:latin typeface="Arial"/>
              <a:cs typeface="Arial"/>
            </a:rPr>
            <a:t>42.2803    Community Counseling</a:t>
          </a:r>
        </a:p>
        <a:p>
          <a:pPr algn="l" rtl="0">
            <a:defRPr sz="1000"/>
          </a:pPr>
          <a:r>
            <a:rPr lang="en-US" sz="1000" b="0" i="0" u="none" strike="noStrike" baseline="0">
              <a:solidFill>
                <a:srgbClr val="000000"/>
              </a:solidFill>
              <a:latin typeface="Arial"/>
              <a:cs typeface="Arial"/>
            </a:rPr>
            <a:t>43.0103    Criminal Justice</a:t>
          </a:r>
        </a:p>
        <a:p>
          <a:pPr algn="l" rtl="0">
            <a:defRPr sz="1000"/>
          </a:pPr>
          <a:r>
            <a:rPr lang="en-US" sz="1000" b="0" i="0" u="none" strike="noStrike" baseline="0">
              <a:solidFill>
                <a:srgbClr val="000000"/>
              </a:solidFill>
              <a:latin typeface="Arial"/>
              <a:cs typeface="Arial"/>
            </a:rPr>
            <a:t>44.0701    Social Work</a:t>
          </a:r>
        </a:p>
        <a:p>
          <a:pPr algn="l" rtl="0">
            <a:defRPr sz="1000"/>
          </a:pPr>
          <a:r>
            <a:rPr lang="en-US" sz="1000" b="0" i="0" u="none" strike="noStrike" baseline="0">
              <a:solidFill>
                <a:srgbClr val="000000"/>
              </a:solidFill>
              <a:latin typeface="Arial"/>
              <a:cs typeface="Arial"/>
            </a:rPr>
            <a:t>45.0101    Social Sciences</a:t>
          </a:r>
        </a:p>
        <a:p>
          <a:pPr algn="l" rtl="0">
            <a:defRPr sz="1000"/>
          </a:pPr>
          <a:r>
            <a:rPr lang="en-US" sz="1000" b="0" i="0" u="none" strike="noStrike" baseline="0">
              <a:solidFill>
                <a:srgbClr val="000000"/>
              </a:solidFill>
              <a:latin typeface="Arial"/>
              <a:cs typeface="Arial"/>
            </a:rPr>
            <a:t>45.0701    Geography</a:t>
          </a:r>
        </a:p>
        <a:p>
          <a:pPr algn="l" rtl="0">
            <a:defRPr sz="1000"/>
          </a:pPr>
          <a:r>
            <a:rPr lang="en-US" sz="1000" b="0" i="0" u="none" strike="noStrike" baseline="0">
              <a:solidFill>
                <a:srgbClr val="000000"/>
              </a:solidFill>
              <a:latin typeface="Arial"/>
              <a:cs typeface="Arial"/>
            </a:rPr>
            <a:t>45.0799    Geography Other./Geospatial Sciences </a:t>
          </a:r>
          <a:r>
            <a:rPr lang="en-US" sz="1000" b="0" i="0" u="none" strike="noStrike" baseline="0">
              <a:solidFill>
                <a:srgbClr val="FF0000"/>
              </a:solidFill>
              <a:latin typeface="Arial"/>
              <a:cs typeface="Arial"/>
            </a:rPr>
            <a:t>(MS added in 2010)</a:t>
          </a:r>
        </a:p>
        <a:p>
          <a:pPr algn="l" rtl="0">
            <a:defRPr sz="1000"/>
          </a:pPr>
          <a:r>
            <a:rPr lang="en-US" sz="1000" b="0" i="0" u="none" strike="noStrike" baseline="0">
              <a:solidFill>
                <a:srgbClr val="000000"/>
              </a:solidFill>
              <a:latin typeface="Arial"/>
              <a:cs typeface="Arial"/>
            </a:rPr>
            <a:t>45.1001    Political Science</a:t>
          </a:r>
        </a:p>
        <a:p>
          <a:pPr algn="l" rtl="0">
            <a:defRPr sz="1000"/>
          </a:pPr>
          <a:r>
            <a:rPr lang="en-US" sz="1000" b="0" i="0" u="none" strike="noStrike" baseline="0">
              <a:solidFill>
                <a:srgbClr val="000000"/>
              </a:solidFill>
              <a:latin typeface="Arial"/>
              <a:cs typeface="Arial"/>
            </a:rPr>
            <a:t>45.1101    Sociology</a:t>
          </a:r>
        </a:p>
        <a:p>
          <a:pPr algn="l" rtl="0">
            <a:defRPr sz="1000"/>
          </a:pPr>
          <a:r>
            <a:rPr lang="en-US" sz="1000" b="0" i="0" u="none" strike="noStrike" baseline="0">
              <a:solidFill>
                <a:srgbClr val="000000"/>
              </a:solidFill>
              <a:latin typeface="Arial"/>
              <a:cs typeface="Arial"/>
            </a:rPr>
            <a:t>50.0701    Art</a:t>
          </a:r>
        </a:p>
        <a:p>
          <a:pPr algn="l" rtl="0">
            <a:defRPr sz="1000"/>
          </a:pPr>
          <a:r>
            <a:rPr lang="en-US" sz="1000" b="0" i="0" u="none" strike="noStrike" baseline="0">
              <a:solidFill>
                <a:srgbClr val="000000"/>
              </a:solidFill>
              <a:latin typeface="Arial"/>
              <a:cs typeface="Arial"/>
            </a:rPr>
            <a:t>50.0901    Music</a:t>
          </a:r>
        </a:p>
        <a:p>
          <a:pPr algn="l" rtl="0">
            <a:defRPr sz="1000"/>
          </a:pPr>
          <a:r>
            <a:rPr lang="en-US" sz="1000" b="0" i="0" u="none" strike="noStrike" baseline="0">
              <a:solidFill>
                <a:srgbClr val="000000"/>
              </a:solidFill>
              <a:latin typeface="Arial"/>
              <a:cs typeface="Arial"/>
            </a:rPr>
            <a:t>50.1001   Music Management &amp; Merchandising - Entertainment Industry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51.3801    Nursing</a:t>
          </a:r>
        </a:p>
        <a:p>
          <a:pPr algn="l" rtl="0">
            <a:defRPr sz="1000"/>
          </a:pPr>
          <a:r>
            <a:rPr lang="en-US" sz="1000" b="0" i="0" u="none" strike="noStrike" baseline="0">
              <a:solidFill>
                <a:srgbClr val="000000"/>
              </a:solidFill>
              <a:latin typeface="Arial"/>
              <a:cs typeface="Arial"/>
            </a:rPr>
            <a:t>52.0201    Business Administration</a:t>
          </a:r>
        </a:p>
        <a:p>
          <a:pPr algn="l" rtl="0">
            <a:defRPr sz="1000"/>
          </a:pPr>
          <a:r>
            <a:rPr lang="en-US" sz="1000" b="0" i="0" u="none" strike="noStrike" baseline="0">
              <a:solidFill>
                <a:srgbClr val="000000"/>
              </a:solidFill>
              <a:latin typeface="Arial"/>
              <a:cs typeface="Arial"/>
            </a:rPr>
            <a:t>52.0301    Accounting</a:t>
          </a:r>
        </a:p>
        <a:p>
          <a:pPr algn="l" rtl="0">
            <a:defRPr sz="1000"/>
          </a:pPr>
          <a:r>
            <a:rPr lang="en-US" sz="1000" b="0" i="0" u="none" strike="noStrike" baseline="0">
              <a:solidFill>
                <a:srgbClr val="000000"/>
              </a:solidFill>
              <a:latin typeface="Arial"/>
              <a:cs typeface="Arial"/>
            </a:rPr>
            <a:t>52.0601    Economics</a:t>
          </a:r>
        </a:p>
        <a:p>
          <a:pPr algn="l" rtl="0">
            <a:defRPr sz="1000"/>
          </a:pPr>
          <a:r>
            <a:rPr lang="en-US" sz="1000" b="0" i="0" u="none" strike="noStrike" baseline="0">
              <a:solidFill>
                <a:srgbClr val="000000"/>
              </a:solidFill>
              <a:latin typeface="Arial"/>
              <a:cs typeface="Arial"/>
            </a:rPr>
            <a:t>52.0801    Finance</a:t>
          </a:r>
        </a:p>
        <a:p>
          <a:pPr algn="l" rtl="0">
            <a:defRPr sz="1000"/>
          </a:pPr>
          <a:r>
            <a:rPr lang="en-US" sz="1000" b="0" i="0" u="none" strike="noStrike" baseline="0">
              <a:solidFill>
                <a:srgbClr val="000000"/>
              </a:solidFill>
              <a:latin typeface="Arial"/>
              <a:cs typeface="Arial"/>
            </a:rPr>
            <a:t>52.1201    Computer Information Systems</a:t>
          </a:r>
        </a:p>
        <a:p>
          <a:pPr algn="l" rtl="0">
            <a:defRPr sz="1000"/>
          </a:pPr>
          <a:r>
            <a:rPr lang="en-US" sz="1000" b="0" i="0" u="none" strike="noStrike" baseline="0">
              <a:solidFill>
                <a:srgbClr val="000000"/>
              </a:solidFill>
              <a:latin typeface="Arial"/>
              <a:cs typeface="Arial"/>
            </a:rPr>
            <a:t>52.1401    Marketing</a:t>
          </a:r>
        </a:p>
        <a:p>
          <a:pPr algn="l" rtl="0">
            <a:defRPr sz="1000"/>
          </a:pPr>
          <a:r>
            <a:rPr lang="en-US" sz="1000" b="0" i="0" u="none" strike="noStrike" baseline="0">
              <a:solidFill>
                <a:srgbClr val="000000"/>
              </a:solidFill>
              <a:latin typeface="Arial"/>
              <a:cs typeface="Arial"/>
            </a:rPr>
            <a:t>54.0101    History</a:t>
          </a:r>
        </a:p>
        <a:p>
          <a:pPr algn="l" rtl="0">
            <a:defRPr sz="1000"/>
          </a:pPr>
          <a:r>
            <a:rPr lang="en-US" sz="1000" b="0" i="0" u="none" strike="noStrike" baseline="0">
              <a:solidFill>
                <a:srgbClr val="000000"/>
              </a:solidFill>
              <a:latin typeface="Arial"/>
              <a:cs typeface="Arial"/>
            </a:rPr>
            <a:t>                                   </a:t>
          </a:r>
        </a:p>
        <a:p>
          <a:pPr algn="l" rtl="0">
            <a:defRPr sz="1000"/>
          </a:pPr>
          <a:endParaRPr lang="en-US" sz="1000" b="1" i="0" u="sng" strike="noStrike" baseline="0">
            <a:solidFill>
              <a:srgbClr val="000000"/>
            </a:solidFill>
            <a:latin typeface="Arial"/>
            <a:cs typeface="Arial"/>
          </a:endParaRPr>
        </a:p>
        <a:p>
          <a:pPr algn="l" rtl="0">
            <a:defRPr sz="1000"/>
          </a:pPr>
          <a:r>
            <a:rPr lang="en-US" sz="1000" b="1" i="0" u="sng" strike="noStrike" baseline="0">
              <a:solidFill>
                <a:srgbClr val="000000"/>
              </a:solidFill>
              <a:latin typeface="Arial"/>
              <a:cs typeface="Arial"/>
            </a:rPr>
            <a:t>Additional notes pertaining to sections within each department tab:</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3: Majors/Degrees Conferred Ratio </a:t>
          </a:r>
        </a:p>
        <a:p>
          <a:pPr algn="l" rtl="0">
            <a:defRPr sz="1000"/>
          </a:pPr>
          <a:r>
            <a:rPr lang="en-US" sz="1000" b="0" i="0" u="none" strike="noStrike" baseline="0">
              <a:solidFill>
                <a:srgbClr val="000000"/>
              </a:solidFill>
              <a:latin typeface="Arial"/>
              <a:cs typeface="Arial"/>
            </a:rPr>
            <a:t>  - This ratio equals the number of declared majors divided by the number of degrees conferred for the same fiscal year.</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5: Average Class Size (Classes of 6 or more students)</a:t>
          </a:r>
        </a:p>
        <a:p>
          <a:pPr algn="l" rtl="0">
            <a:defRPr sz="1000"/>
          </a:pPr>
          <a:r>
            <a:rPr lang="en-US" sz="1000" b="0" i="0" u="none" strike="noStrike" baseline="0">
              <a:solidFill>
                <a:srgbClr val="000000"/>
              </a:solidFill>
              <a:latin typeface="Arial"/>
              <a:cs typeface="Arial"/>
            </a:rPr>
            <a:t> - Only class sections with 6 or more students enrolled were included in analyses.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6: Number of Faculty (Fall Semester)</a:t>
          </a:r>
        </a:p>
        <a:p>
          <a:pPr algn="l" rtl="0">
            <a:defRPr sz="1000"/>
          </a:pPr>
          <a:r>
            <a:rPr lang="en-US" sz="1000" b="0" i="0" u="none" strike="noStrike" baseline="0">
              <a:solidFill>
                <a:srgbClr val="000000"/>
              </a:solidFill>
              <a:latin typeface="Arial"/>
              <a:cs typeface="Arial"/>
            </a:rPr>
            <a:t> - FTE Faculty  equals the total number of Full-time Faculty plus one-third the number of Part-time Faculty (Fall Semester).</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7: FTE Student/FTE Faculty Ratio</a:t>
          </a:r>
        </a:p>
        <a:p>
          <a:pPr algn="l" rtl="0">
            <a:defRPr sz="1000"/>
          </a:pPr>
          <a:r>
            <a:rPr lang="en-US" sz="1000" b="0" i="0" u="none" strike="noStrike" baseline="0">
              <a:solidFill>
                <a:srgbClr val="000000"/>
              </a:solidFill>
              <a:latin typeface="Arial"/>
              <a:cs typeface="Arial"/>
            </a:rPr>
            <a:t> - This ratio equals the number of FTE Students divided by the number of FTE Faculty (from section 6)</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8: Credit Hours/FTE Faculty Ratio</a:t>
          </a:r>
        </a:p>
        <a:p>
          <a:pPr algn="l" rtl="0">
            <a:defRPr sz="1000"/>
          </a:pPr>
          <a:r>
            <a:rPr lang="en-US" sz="1000" b="0" i="0" u="none" strike="noStrike" baseline="0">
              <a:solidFill>
                <a:srgbClr val="000000"/>
              </a:solidFill>
              <a:latin typeface="Arial"/>
              <a:cs typeface="Arial"/>
            </a:rPr>
            <a:t> - This ratio  equals the total number of credit hours produced by a department divided by the total FTE Faculty (from section 6) of a department.</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9: Department Expenditures (including Actual Personnel and Non-Personnel)</a:t>
          </a:r>
        </a:p>
        <a:p>
          <a:pPr algn="l" rtl="0">
            <a:defRPr sz="1000"/>
          </a:pPr>
          <a:r>
            <a:rPr lang="en-US" sz="1000" b="0" i="0" u="none" strike="noStrike" baseline="0">
              <a:solidFill>
                <a:srgbClr val="000000"/>
              </a:solidFill>
              <a:latin typeface="Arial"/>
              <a:cs typeface="Arial"/>
            </a:rPr>
            <a:t> - Actual expenditure data was provided by Office of Vice President of Financial Affairs. Does not include Summer School.</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10:  Cost Per Credit Hour (Total Department Expenditures/Total Credit Hours)</a:t>
          </a:r>
        </a:p>
        <a:p>
          <a:pPr algn="l" rtl="0">
            <a:defRPr sz="1000"/>
          </a:pPr>
          <a:r>
            <a:rPr lang="en-US" sz="1000" b="0" i="0" u="none" strike="noStrike" baseline="0">
              <a:solidFill>
                <a:srgbClr val="000000"/>
              </a:solidFill>
              <a:latin typeface="Arial"/>
              <a:cs typeface="Arial"/>
            </a:rPr>
            <a:t> - The Cost per Credit Hour is equal to the Total Departmental Expenditure (from section 9) divided by the total number of credit hours producted during         an academic year (from section 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6"/>
    <pageSetUpPr fitToPage="1"/>
  </sheetPr>
  <dimension ref="F26"/>
  <sheetViews>
    <sheetView zoomScaleNormal="100" zoomScaleSheetLayoutView="100" workbookViewId="0">
      <selection activeCell="C22" sqref="C22"/>
    </sheetView>
  </sheetViews>
  <sheetFormatPr defaultColWidth="9.109375" defaultRowHeight="13.2" x14ac:dyDescent="0.25"/>
  <cols>
    <col min="1" max="1" width="130.5546875" style="29" customWidth="1"/>
    <col min="2" max="16384" width="9.109375" style="29"/>
  </cols>
  <sheetData>
    <row r="26" spans="6:6" x14ac:dyDescent="0.25">
      <c r="F26" s="29" t="s">
        <v>37</v>
      </c>
    </row>
  </sheetData>
  <phoneticPr fontId="2" type="noConversion"/>
  <printOptions horizontalCentered="1"/>
  <pageMargins left="0.75" right="0.75" top="0.5" bottom="0.5" header="0.5" footer="0.5"/>
  <pageSetup scale="69" orientation="portrait" r:id="rId1"/>
  <headerFooter alignWithMargins="0">
    <oddFooter>&amp;R&amp;8Prepared by:  OIRPA (kr)
&amp;F  &amp;A
1-4-10</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F36" sqref="F36"/>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327" t="s">
        <v>35</v>
      </c>
      <c r="C1" s="329"/>
      <c r="D1" s="329"/>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48</v>
      </c>
      <c r="C5" s="134">
        <v>54</v>
      </c>
      <c r="D5" s="134">
        <v>53</v>
      </c>
      <c r="E5" s="134">
        <v>56</v>
      </c>
      <c r="F5" s="134">
        <v>65</v>
      </c>
      <c r="G5" s="136">
        <f>AVERAGE(B5:F5)</f>
        <v>55.2</v>
      </c>
    </row>
    <row r="6" spans="1:8" x14ac:dyDescent="0.25">
      <c r="A6" s="133" t="s">
        <v>3</v>
      </c>
      <c r="B6" s="135">
        <v>12</v>
      </c>
      <c r="C6" s="134">
        <v>3</v>
      </c>
      <c r="D6" s="134">
        <v>5</v>
      </c>
      <c r="E6" s="134">
        <v>13</v>
      </c>
      <c r="F6" s="134">
        <v>6</v>
      </c>
      <c r="G6" s="136">
        <f>AVERAGE(B6:F6)</f>
        <v>7.8</v>
      </c>
    </row>
    <row r="7" spans="1:8" x14ac:dyDescent="0.25">
      <c r="A7" s="115" t="s">
        <v>4</v>
      </c>
      <c r="B7" s="116">
        <f>SUM(B5:B6)</f>
        <v>60</v>
      </c>
      <c r="C7" s="116">
        <f>SUM(C5:C6)</f>
        <v>57</v>
      </c>
      <c r="D7" s="116">
        <f>SUM(D5:D6)</f>
        <v>58</v>
      </c>
      <c r="E7" s="117">
        <f>SUM(E5:E6)</f>
        <v>69</v>
      </c>
      <c r="F7" s="117">
        <f>SUM(F5:F6)</f>
        <v>71</v>
      </c>
      <c r="G7" s="119">
        <f>AVERAGE(B7:F7)</f>
        <v>63</v>
      </c>
    </row>
    <row r="8" spans="1:8" ht="13.8" thickBot="1" x14ac:dyDescent="0.3">
      <c r="A8" s="137" t="s">
        <v>47</v>
      </c>
      <c r="B8" s="138">
        <f>B5+(B6/3)</f>
        <v>52</v>
      </c>
      <c r="C8" s="138">
        <f>C5+(C6/3)</f>
        <v>55</v>
      </c>
      <c r="D8" s="138">
        <f>D5+(D6/3)</f>
        <v>54.666666666666664</v>
      </c>
      <c r="E8" s="139">
        <f>E5+(E6/3)</f>
        <v>60.333333333333336</v>
      </c>
      <c r="F8" s="139">
        <f>F5+(F6/3)</f>
        <v>67</v>
      </c>
      <c r="G8" s="140">
        <f>AVERAGE(B8:F8)</f>
        <v>57.8</v>
      </c>
    </row>
    <row r="9" spans="1:8" ht="7.5" customHeight="1" thickBot="1" x14ac:dyDescent="0.3">
      <c r="A9" s="111"/>
      <c r="B9" s="112"/>
      <c r="C9" s="112"/>
      <c r="D9" s="112"/>
      <c r="E9" s="113"/>
      <c r="F9" s="113"/>
      <c r="G9" s="114"/>
    </row>
    <row r="10" spans="1:8" x14ac:dyDescent="0.25">
      <c r="A10" s="131" t="s">
        <v>5</v>
      </c>
      <c r="B10" s="223"/>
      <c r="C10" s="223"/>
      <c r="D10" s="223"/>
      <c r="E10" s="223"/>
      <c r="F10" s="223"/>
      <c r="G10" s="224"/>
    </row>
    <row r="11" spans="1:8" x14ac:dyDescent="0.25">
      <c r="A11" s="133" t="s">
        <v>2</v>
      </c>
      <c r="B11" s="226"/>
      <c r="C11" s="225"/>
      <c r="D11" s="225"/>
      <c r="E11" s="225"/>
      <c r="F11" s="225"/>
      <c r="G11" s="227"/>
    </row>
    <row r="12" spans="1:8" x14ac:dyDescent="0.25">
      <c r="A12" s="133" t="s">
        <v>3</v>
      </c>
      <c r="B12" s="226"/>
      <c r="C12" s="225"/>
      <c r="D12" s="225"/>
      <c r="E12" s="225"/>
      <c r="F12" s="225"/>
      <c r="G12" s="227"/>
    </row>
    <row r="13" spans="1:8" x14ac:dyDescent="0.25">
      <c r="A13" s="115" t="s">
        <v>4</v>
      </c>
      <c r="B13" s="228"/>
      <c r="C13" s="228"/>
      <c r="D13" s="228"/>
      <c r="E13" s="229"/>
      <c r="F13" s="228"/>
      <c r="G13" s="230"/>
    </row>
    <row r="14" spans="1:8" ht="13.8" thickBot="1" x14ac:dyDescent="0.3">
      <c r="A14" s="141" t="s">
        <v>47</v>
      </c>
      <c r="B14" s="231"/>
      <c r="C14" s="231"/>
      <c r="D14" s="231"/>
      <c r="E14" s="232"/>
      <c r="F14" s="231"/>
      <c r="G14" s="233"/>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13</v>
      </c>
      <c r="C18" s="134">
        <v>9</v>
      </c>
      <c r="D18" s="134">
        <v>14</v>
      </c>
      <c r="E18" s="134">
        <v>11</v>
      </c>
      <c r="F18" s="134">
        <v>17</v>
      </c>
      <c r="G18" s="147">
        <f>AVERAGE(B18:F18)</f>
        <v>12.8</v>
      </c>
    </row>
    <row r="19" spans="1:8" x14ac:dyDescent="0.25">
      <c r="A19" s="148" t="s">
        <v>99</v>
      </c>
      <c r="B19" s="219"/>
      <c r="C19" s="219"/>
      <c r="D19" s="219"/>
      <c r="E19" s="219"/>
      <c r="F19" s="219"/>
      <c r="G19" s="220"/>
    </row>
    <row r="20" spans="1:8" ht="13.8" thickBot="1" x14ac:dyDescent="0.3">
      <c r="A20" s="151" t="s">
        <v>4</v>
      </c>
      <c r="B20" s="181">
        <f>B19+B18</f>
        <v>13</v>
      </c>
      <c r="C20" s="181">
        <f t="shared" ref="C20:F20" si="0">C19+C18</f>
        <v>9</v>
      </c>
      <c r="D20" s="181">
        <f t="shared" si="0"/>
        <v>14</v>
      </c>
      <c r="E20" s="181">
        <f t="shared" si="0"/>
        <v>11</v>
      </c>
      <c r="F20" s="181">
        <f t="shared" si="0"/>
        <v>17</v>
      </c>
      <c r="G20" s="153">
        <f>AVERAGE(B20:F20)</f>
        <v>12.8</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4.615384615384615</v>
      </c>
      <c r="C24" s="156">
        <f>C7/C18</f>
        <v>6.333333333333333</v>
      </c>
      <c r="D24" s="156">
        <f>D7/D18</f>
        <v>4.1428571428571432</v>
      </c>
      <c r="E24" s="156">
        <f>E7/E18</f>
        <v>6.2727272727272725</v>
      </c>
      <c r="F24" s="156">
        <f>F7/F18</f>
        <v>4.1764705882352944</v>
      </c>
      <c r="G24" s="147">
        <f>AVERAGE(B24:F24)</f>
        <v>5.1081545905075316</v>
      </c>
    </row>
    <row r="25" spans="1:8" ht="13.8" thickBot="1" x14ac:dyDescent="0.3">
      <c r="A25" s="157" t="s">
        <v>100</v>
      </c>
      <c r="B25" s="235"/>
      <c r="C25" s="235"/>
      <c r="D25" s="235"/>
      <c r="E25" s="235"/>
      <c r="F25" s="235"/>
      <c r="G25" s="222"/>
    </row>
    <row r="26" spans="1:8" ht="9.9" customHeight="1" thickBot="1" x14ac:dyDescent="0.3">
      <c r="A26" s="160"/>
      <c r="B26" s="160"/>
      <c r="C26" s="160"/>
      <c r="D26" s="160"/>
      <c r="E26" s="160"/>
      <c r="F26" s="160"/>
      <c r="G26" s="160"/>
      <c r="H26" s="160"/>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3500</v>
      </c>
      <c r="C29" s="163">
        <v>3057</v>
      </c>
      <c r="D29" s="163">
        <v>3099</v>
      </c>
      <c r="E29" s="163">
        <v>2955</v>
      </c>
      <c r="F29" s="163">
        <v>2982</v>
      </c>
      <c r="G29" s="164">
        <f>AVERAGE(B29:F29)</f>
        <v>3118.6</v>
      </c>
    </row>
    <row r="30" spans="1:8" x14ac:dyDescent="0.25">
      <c r="A30" s="162" t="s">
        <v>9</v>
      </c>
      <c r="B30" s="163">
        <v>0</v>
      </c>
      <c r="C30" s="163">
        <v>0</v>
      </c>
      <c r="D30" s="163">
        <v>0</v>
      </c>
      <c r="E30" s="163">
        <v>3</v>
      </c>
      <c r="F30" s="163">
        <v>12</v>
      </c>
      <c r="G30" s="164">
        <f>AVERAGE(B30:F30)</f>
        <v>3</v>
      </c>
    </row>
    <row r="31" spans="1:8" ht="13.8" thickBot="1" x14ac:dyDescent="0.3">
      <c r="A31" s="124" t="s">
        <v>4</v>
      </c>
      <c r="B31" s="125">
        <f>SUM(B29:B30)</f>
        <v>3500</v>
      </c>
      <c r="C31" s="125">
        <f>SUM(C29:C30)</f>
        <v>3057</v>
      </c>
      <c r="D31" s="125">
        <f>SUM(D29:D30)</f>
        <v>3099</v>
      </c>
      <c r="E31" s="125">
        <f>SUM(E29:E30)</f>
        <v>2958</v>
      </c>
      <c r="F31" s="125">
        <f>SUM(F29:F30)</f>
        <v>2994</v>
      </c>
      <c r="G31" s="126">
        <f>AVERAGE(B31:F31)</f>
        <v>3121.6</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16</v>
      </c>
      <c r="C35" s="165">
        <v>15.1</v>
      </c>
      <c r="D35" s="165">
        <v>13.3</v>
      </c>
      <c r="E35" s="165">
        <v>14.5</v>
      </c>
      <c r="F35" s="165">
        <v>15.2</v>
      </c>
      <c r="G35" s="147">
        <f>AVERAGE(B35:F35)</f>
        <v>14.820000000000002</v>
      </c>
    </row>
    <row r="36" spans="1:8" ht="13.8" thickBot="1" x14ac:dyDescent="0.3">
      <c r="A36" s="166" t="s">
        <v>9</v>
      </c>
      <c r="B36" s="221"/>
      <c r="C36" s="221"/>
      <c r="D36" s="221"/>
      <c r="E36" s="221"/>
      <c r="F36" s="221"/>
      <c r="G36" s="222"/>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5</v>
      </c>
      <c r="C40" s="134">
        <v>4</v>
      </c>
      <c r="D40" s="134">
        <v>5</v>
      </c>
      <c r="E40" s="134">
        <v>5</v>
      </c>
      <c r="F40" s="134">
        <v>5</v>
      </c>
      <c r="G40" s="147">
        <f>AVERAGE(B40:F40)</f>
        <v>4.8</v>
      </c>
    </row>
    <row r="41" spans="1:8" x14ac:dyDescent="0.25">
      <c r="A41" s="162" t="s">
        <v>3</v>
      </c>
      <c r="B41" s="134">
        <v>0</v>
      </c>
      <c r="C41" s="134">
        <v>3</v>
      </c>
      <c r="D41" s="134">
        <v>4</v>
      </c>
      <c r="E41" s="134">
        <v>2</v>
      </c>
      <c r="F41" s="134">
        <v>4</v>
      </c>
      <c r="G41" s="147">
        <f>AVERAGE(B41:F41)</f>
        <v>2.6</v>
      </c>
    </row>
    <row r="42" spans="1:8" x14ac:dyDescent="0.25">
      <c r="A42" s="115" t="s">
        <v>4</v>
      </c>
      <c r="B42" s="116">
        <f>SUM(B40:B41)</f>
        <v>5</v>
      </c>
      <c r="C42" s="116">
        <f>SUM(C40:C41)</f>
        <v>7</v>
      </c>
      <c r="D42" s="116">
        <f>SUM(D40:D41)</f>
        <v>9</v>
      </c>
      <c r="E42" s="116">
        <f>SUM(E40:E41)</f>
        <v>7</v>
      </c>
      <c r="F42" s="116">
        <f>SUM(F40:F41)</f>
        <v>9</v>
      </c>
      <c r="G42" s="119">
        <f>AVERAGE(B42:F42)</f>
        <v>7.4</v>
      </c>
    </row>
    <row r="43" spans="1:8" ht="13.8" thickBot="1" x14ac:dyDescent="0.3">
      <c r="A43" s="141" t="s">
        <v>48</v>
      </c>
      <c r="B43" s="142">
        <f>B40+(B41/3)</f>
        <v>5</v>
      </c>
      <c r="C43" s="142">
        <f>C40+(C41/3)</f>
        <v>5</v>
      </c>
      <c r="D43" s="142">
        <f>D40+(D41/3)</f>
        <v>6.333333333333333</v>
      </c>
      <c r="E43" s="142">
        <f>E40+(E41/3)</f>
        <v>5.666666666666667</v>
      </c>
      <c r="F43" s="142">
        <f>F40+(F41/3)</f>
        <v>6.333333333333333</v>
      </c>
      <c r="G43" s="169">
        <f>AVERAGE(B43:F43)</f>
        <v>5.6666666666666661</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10.4</v>
      </c>
      <c r="C47" s="158">
        <f>(C8+C14)/C43</f>
        <v>11</v>
      </c>
      <c r="D47" s="158">
        <f>(D8+D14)/D43</f>
        <v>8.6315789473684212</v>
      </c>
      <c r="E47" s="158">
        <f>(E8+E14)/E43</f>
        <v>10.647058823529411</v>
      </c>
      <c r="F47" s="158">
        <f>(F8+F14)/F43</f>
        <v>10.578947368421053</v>
      </c>
      <c r="G47" s="159">
        <f>AVERAGE(B47:F47)</f>
        <v>10.251517027863777</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700</v>
      </c>
      <c r="C51" s="158">
        <f>C31/C43</f>
        <v>611.4</v>
      </c>
      <c r="D51" s="158">
        <f>D31/D43</f>
        <v>489.31578947368422</v>
      </c>
      <c r="E51" s="158">
        <f>E31/E43</f>
        <v>522</v>
      </c>
      <c r="F51" s="158">
        <f>F31/F43</f>
        <v>472.73684210526318</v>
      </c>
      <c r="G51" s="159">
        <f>AVERAGE(B51:F51)</f>
        <v>559.09052631578948</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f>535744.61+5191.68</f>
        <v>540936.29</v>
      </c>
      <c r="C55" s="175">
        <f>465104.78+6261.77</f>
        <v>471366.55000000005</v>
      </c>
      <c r="D55" s="175">
        <v>546642</v>
      </c>
      <c r="E55" s="175">
        <v>552487</v>
      </c>
      <c r="F55" s="175">
        <v>553805</v>
      </c>
      <c r="G55" s="176">
        <f>AVERAGE(B55:F55)</f>
        <v>533047.36800000002</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154.55322571428573</v>
      </c>
      <c r="C59" s="178">
        <f>C55/C31</f>
        <v>154.19252535165197</v>
      </c>
      <c r="D59" s="178">
        <f>D55/D31</f>
        <v>176.39303000968053</v>
      </c>
      <c r="E59" s="178">
        <f>E55/E31</f>
        <v>186.77721433400947</v>
      </c>
      <c r="F59" s="178">
        <f>F55/F31</f>
        <v>184.97160988643955</v>
      </c>
      <c r="G59" s="176">
        <f>AVERAGE(B59:F59)</f>
        <v>171.37752105921345</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108187.258</v>
      </c>
      <c r="C63" s="177">
        <f t="shared" ref="C63:F63" si="1">C55/C43</f>
        <v>94273.310000000012</v>
      </c>
      <c r="D63" s="177">
        <f t="shared" si="1"/>
        <v>86311.894736842107</v>
      </c>
      <c r="E63" s="177">
        <f t="shared" si="1"/>
        <v>97497.705882352937</v>
      </c>
      <c r="F63" s="177">
        <f t="shared" si="1"/>
        <v>87442.894736842107</v>
      </c>
      <c r="G63" s="176">
        <f>AVERAGE(B63:F63)</f>
        <v>94742.612671207433</v>
      </c>
    </row>
  </sheetData>
  <mergeCells count="1">
    <mergeCell ref="B1:D1"/>
  </mergeCells>
  <phoneticPr fontId="2" type="noConversion"/>
  <printOptions horizontalCentered="1" verticalCentered="1"/>
  <pageMargins left="0.75" right="0.75" top="0.5" bottom="0.55000000000000004" header="0.5" footer="0.2"/>
  <pageSetup scale="98"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H19" sqref="H19"/>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129" t="s">
        <v>36</v>
      </c>
      <c r="C1" s="128"/>
      <c r="D1" s="128"/>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121</v>
      </c>
      <c r="C5" s="134">
        <v>129</v>
      </c>
      <c r="D5" s="134">
        <v>106</v>
      </c>
      <c r="E5" s="134">
        <v>91</v>
      </c>
      <c r="F5" s="134">
        <v>99</v>
      </c>
      <c r="G5" s="136">
        <f>AVERAGE(B5:F5)</f>
        <v>109.2</v>
      </c>
    </row>
    <row r="6" spans="1:8" x14ac:dyDescent="0.25">
      <c r="A6" s="133" t="s">
        <v>3</v>
      </c>
      <c r="B6" s="135">
        <v>37</v>
      </c>
      <c r="C6" s="134">
        <v>24</v>
      </c>
      <c r="D6" s="134">
        <v>26</v>
      </c>
      <c r="E6" s="134">
        <v>24</v>
      </c>
      <c r="F6" s="134">
        <v>17</v>
      </c>
      <c r="G6" s="136">
        <f>AVERAGE(B6:F6)</f>
        <v>25.6</v>
      </c>
    </row>
    <row r="7" spans="1:8" x14ac:dyDescent="0.25">
      <c r="A7" s="115" t="s">
        <v>4</v>
      </c>
      <c r="B7" s="116">
        <f>SUM(B5:B6)</f>
        <v>158</v>
      </c>
      <c r="C7" s="116">
        <f>SUM(C5:C6)</f>
        <v>153</v>
      </c>
      <c r="D7" s="116">
        <f>SUM(D5:D6)</f>
        <v>132</v>
      </c>
      <c r="E7" s="117">
        <f>SUM(E5:E6)</f>
        <v>115</v>
      </c>
      <c r="F7" s="117">
        <f>SUM(F5:F6)</f>
        <v>116</v>
      </c>
      <c r="G7" s="119">
        <f>AVERAGE(B7:F7)</f>
        <v>134.80000000000001</v>
      </c>
    </row>
    <row r="8" spans="1:8" ht="13.8" thickBot="1" x14ac:dyDescent="0.3">
      <c r="A8" s="137" t="s">
        <v>47</v>
      </c>
      <c r="B8" s="138">
        <f>B5+(B6/3)</f>
        <v>133.33333333333334</v>
      </c>
      <c r="C8" s="138">
        <f>C5+(C6/3)</f>
        <v>137</v>
      </c>
      <c r="D8" s="138">
        <f>D5+(D6/3)</f>
        <v>114.66666666666667</v>
      </c>
      <c r="E8" s="139">
        <f>E5+(E6/3)</f>
        <v>99</v>
      </c>
      <c r="F8" s="139">
        <f>F5+(F6/3)</f>
        <v>104.66666666666667</v>
      </c>
      <c r="G8" s="140">
        <f>AVERAGE(B8:F8)</f>
        <v>117.73333333333335</v>
      </c>
    </row>
    <row r="9" spans="1:8" ht="7.5" customHeight="1" thickBot="1" x14ac:dyDescent="0.3">
      <c r="A9" s="111"/>
      <c r="B9" s="112"/>
      <c r="C9" s="112"/>
      <c r="D9" s="112"/>
      <c r="E9" s="113"/>
      <c r="F9" s="113"/>
      <c r="G9" s="114"/>
    </row>
    <row r="10" spans="1:8" x14ac:dyDescent="0.25">
      <c r="A10" s="131" t="s">
        <v>5</v>
      </c>
      <c r="B10" s="106"/>
      <c r="C10" s="106"/>
      <c r="D10" s="106"/>
      <c r="E10" s="106"/>
      <c r="F10" s="106"/>
      <c r="G10" s="132"/>
    </row>
    <row r="11" spans="1:8" x14ac:dyDescent="0.25">
      <c r="A11" s="133" t="s">
        <v>2</v>
      </c>
      <c r="B11" s="135">
        <v>10</v>
      </c>
      <c r="C11" s="134">
        <v>8</v>
      </c>
      <c r="D11" s="134">
        <v>13</v>
      </c>
      <c r="E11" s="134">
        <v>8</v>
      </c>
      <c r="F11" s="134">
        <v>9</v>
      </c>
      <c r="G11" s="136">
        <f>AVERAGE(B11:F11)</f>
        <v>9.6</v>
      </c>
    </row>
    <row r="12" spans="1:8" x14ac:dyDescent="0.25">
      <c r="A12" s="133" t="s">
        <v>3</v>
      </c>
      <c r="B12" s="135">
        <v>6</v>
      </c>
      <c r="C12" s="134">
        <v>10</v>
      </c>
      <c r="D12" s="134">
        <v>5</v>
      </c>
      <c r="E12" s="134">
        <v>5</v>
      </c>
      <c r="F12" s="134">
        <v>9</v>
      </c>
      <c r="G12" s="136">
        <f>AVERAGE(B12:F12)</f>
        <v>7</v>
      </c>
    </row>
    <row r="13" spans="1:8" x14ac:dyDescent="0.25">
      <c r="A13" s="115" t="s">
        <v>4</v>
      </c>
      <c r="B13" s="116">
        <f t="shared" ref="B13:C13" si="0">SUM(B11:B12)</f>
        <v>16</v>
      </c>
      <c r="C13" s="116">
        <f t="shared" si="0"/>
        <v>18</v>
      </c>
      <c r="D13" s="116">
        <f>SUM(D11:D12)</f>
        <v>18</v>
      </c>
      <c r="E13" s="117">
        <f>SUM(E11:E12)</f>
        <v>13</v>
      </c>
      <c r="F13" s="116">
        <f>SUM(F11:F12)</f>
        <v>18</v>
      </c>
      <c r="G13" s="118">
        <f>AVERAGE(B13:F13)</f>
        <v>16.600000000000001</v>
      </c>
    </row>
    <row r="14" spans="1:8" ht="13.8" thickBot="1" x14ac:dyDescent="0.3">
      <c r="A14" s="141" t="s">
        <v>47</v>
      </c>
      <c r="B14" s="142">
        <f t="shared" ref="B14:C14" si="1">B11+(B12/3)</f>
        <v>12</v>
      </c>
      <c r="C14" s="142">
        <f t="shared" si="1"/>
        <v>11.333333333333334</v>
      </c>
      <c r="D14" s="142">
        <f>D11+(D12/3)</f>
        <v>14.666666666666666</v>
      </c>
      <c r="E14" s="143">
        <f>E11+(E12/3)</f>
        <v>9.6666666666666661</v>
      </c>
      <c r="F14" s="142">
        <f>F11+(F12/3)</f>
        <v>12</v>
      </c>
      <c r="G14" s="144">
        <f>AVERAGE(B14:F14)</f>
        <v>11.933333333333334</v>
      </c>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43</v>
      </c>
      <c r="C18" s="134">
        <v>41</v>
      </c>
      <c r="D18" s="134">
        <v>38</v>
      </c>
      <c r="E18" s="134">
        <v>32</v>
      </c>
      <c r="F18" s="371">
        <v>26</v>
      </c>
      <c r="G18" s="147">
        <f>AVERAGE(B18:F18)</f>
        <v>36</v>
      </c>
    </row>
    <row r="19" spans="1:8" x14ac:dyDescent="0.25">
      <c r="A19" s="148" t="s">
        <v>99</v>
      </c>
      <c r="B19" s="149">
        <v>1</v>
      </c>
      <c r="C19" s="149">
        <v>4</v>
      </c>
      <c r="D19" s="149">
        <v>4</v>
      </c>
      <c r="E19" s="149">
        <v>5</v>
      </c>
      <c r="F19" s="149">
        <v>3</v>
      </c>
      <c r="G19" s="150">
        <f>AVERAGE(B19:F19)</f>
        <v>3.4</v>
      </c>
    </row>
    <row r="20" spans="1:8" ht="13.8" thickBot="1" x14ac:dyDescent="0.3">
      <c r="A20" s="151" t="s">
        <v>4</v>
      </c>
      <c r="B20" s="181">
        <f>B19+B18</f>
        <v>44</v>
      </c>
      <c r="C20" s="181">
        <f t="shared" ref="C20:F20" si="2">C19+C18</f>
        <v>45</v>
      </c>
      <c r="D20" s="181">
        <f t="shared" si="2"/>
        <v>42</v>
      </c>
      <c r="E20" s="181">
        <f t="shared" si="2"/>
        <v>37</v>
      </c>
      <c r="F20" s="181">
        <f t="shared" si="2"/>
        <v>29</v>
      </c>
      <c r="G20" s="153">
        <f>AVERAGE(B20:F20)</f>
        <v>39.4</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3.6744186046511627</v>
      </c>
      <c r="C24" s="156">
        <f>C7/C18</f>
        <v>3.7317073170731709</v>
      </c>
      <c r="D24" s="156">
        <f>D7/D18</f>
        <v>3.4736842105263159</v>
      </c>
      <c r="E24" s="156">
        <f>E7/E18</f>
        <v>3.59375</v>
      </c>
      <c r="F24" s="156">
        <f>F7/F18</f>
        <v>4.4615384615384617</v>
      </c>
      <c r="G24" s="147">
        <f>AVERAGE(B24:F24)</f>
        <v>3.787019718757823</v>
      </c>
    </row>
    <row r="25" spans="1:8" ht="13.8" thickBot="1" x14ac:dyDescent="0.3">
      <c r="A25" s="157" t="s">
        <v>100</v>
      </c>
      <c r="B25" s="235"/>
      <c r="C25" s="158">
        <f t="shared" ref="C25:D25" si="3">C13/C19</f>
        <v>4.5</v>
      </c>
      <c r="D25" s="158">
        <f t="shared" si="3"/>
        <v>4.5</v>
      </c>
      <c r="E25" s="158">
        <f>E13/E19</f>
        <v>2.6</v>
      </c>
      <c r="F25" s="158">
        <f>F13/F19</f>
        <v>6</v>
      </c>
      <c r="G25" s="159">
        <f>AVERAGE(B25:F25)</f>
        <v>4.4000000000000004</v>
      </c>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5834</v>
      </c>
      <c r="C29" s="163">
        <v>5675</v>
      </c>
      <c r="D29" s="163">
        <v>5292</v>
      </c>
      <c r="E29" s="163">
        <v>4806</v>
      </c>
      <c r="F29" s="163">
        <v>5275</v>
      </c>
      <c r="G29" s="164">
        <f>AVERAGE(B29:F29)</f>
        <v>5376.4</v>
      </c>
    </row>
    <row r="30" spans="1:8" x14ac:dyDescent="0.25">
      <c r="A30" s="162" t="s">
        <v>9</v>
      </c>
      <c r="B30" s="163">
        <v>345</v>
      </c>
      <c r="C30" s="163">
        <v>345</v>
      </c>
      <c r="D30" s="163">
        <v>281</v>
      </c>
      <c r="E30" s="163">
        <v>192</v>
      </c>
      <c r="F30" s="163">
        <v>236</v>
      </c>
      <c r="G30" s="164">
        <f>AVERAGE(B30:F30)</f>
        <v>279.8</v>
      </c>
    </row>
    <row r="31" spans="1:8" ht="13.8" thickBot="1" x14ac:dyDescent="0.3">
      <c r="A31" s="124" t="s">
        <v>4</v>
      </c>
      <c r="B31" s="125">
        <f>SUM(B29:B30)</f>
        <v>6179</v>
      </c>
      <c r="C31" s="125">
        <f>SUM(C29:C30)</f>
        <v>6020</v>
      </c>
      <c r="D31" s="125">
        <f>SUM(D29:D30)</f>
        <v>5573</v>
      </c>
      <c r="E31" s="125">
        <f>SUM(E29:E30)</f>
        <v>4998</v>
      </c>
      <c r="F31" s="125">
        <f>SUM(F29:F30)</f>
        <v>5511</v>
      </c>
      <c r="G31" s="126">
        <f>AVERAGE(B31:F31)</f>
        <v>5656.2</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29.3</v>
      </c>
      <c r="C35" s="165">
        <v>24.1</v>
      </c>
      <c r="D35" s="165">
        <v>23.6</v>
      </c>
      <c r="E35" s="165">
        <v>20.100000000000001</v>
      </c>
      <c r="F35" s="165">
        <v>22.8</v>
      </c>
      <c r="G35" s="147">
        <f>AVERAGE(B35:F35)</f>
        <v>23.979999999999997</v>
      </c>
    </row>
    <row r="36" spans="1:8" ht="13.8" thickBot="1" x14ac:dyDescent="0.3">
      <c r="A36" s="166" t="s">
        <v>9</v>
      </c>
      <c r="B36" s="167">
        <v>8.8000000000000007</v>
      </c>
      <c r="C36" s="167">
        <v>8.8000000000000007</v>
      </c>
      <c r="D36" s="167">
        <v>9</v>
      </c>
      <c r="E36" s="221"/>
      <c r="F36" s="167">
        <v>10.5</v>
      </c>
      <c r="G36" s="159">
        <f>AVERAGE(B36:F36)</f>
        <v>9.2750000000000004</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6</v>
      </c>
      <c r="C40" s="134">
        <v>8</v>
      </c>
      <c r="D40" s="134">
        <v>7</v>
      </c>
      <c r="E40" s="134">
        <v>8</v>
      </c>
      <c r="F40" s="134">
        <v>8</v>
      </c>
      <c r="G40" s="147">
        <f>AVERAGE(B40:F40)</f>
        <v>7.4</v>
      </c>
    </row>
    <row r="41" spans="1:8" x14ac:dyDescent="0.25">
      <c r="A41" s="162" t="s">
        <v>3</v>
      </c>
      <c r="B41" s="134">
        <v>2</v>
      </c>
      <c r="C41" s="134">
        <v>2</v>
      </c>
      <c r="D41" s="134">
        <v>4</v>
      </c>
      <c r="E41" s="134">
        <v>3</v>
      </c>
      <c r="F41" s="134">
        <v>1</v>
      </c>
      <c r="G41" s="147">
        <f>AVERAGE(B41:F41)</f>
        <v>2.4</v>
      </c>
    </row>
    <row r="42" spans="1:8" x14ac:dyDescent="0.25">
      <c r="A42" s="115" t="s">
        <v>4</v>
      </c>
      <c r="B42" s="116">
        <f>SUM(B40:B41)</f>
        <v>8</v>
      </c>
      <c r="C42" s="116">
        <f>SUM(C40:C41)</f>
        <v>10</v>
      </c>
      <c r="D42" s="116">
        <f>SUM(D40:D41)</f>
        <v>11</v>
      </c>
      <c r="E42" s="116">
        <f>SUM(E40:E41)</f>
        <v>11</v>
      </c>
      <c r="F42" s="116">
        <f>SUM(F40:F41)</f>
        <v>9</v>
      </c>
      <c r="G42" s="119">
        <f>AVERAGE(B42:F42)</f>
        <v>9.8000000000000007</v>
      </c>
    </row>
    <row r="43" spans="1:8" ht="13.8" thickBot="1" x14ac:dyDescent="0.3">
      <c r="A43" s="141" t="s">
        <v>48</v>
      </c>
      <c r="B43" s="142">
        <f>B40+(B41/3)</f>
        <v>6.666666666666667</v>
      </c>
      <c r="C43" s="142">
        <f>C40+(C41/3)</f>
        <v>8.6666666666666661</v>
      </c>
      <c r="D43" s="142">
        <f>D40+(D41/3)</f>
        <v>8.3333333333333339</v>
      </c>
      <c r="E43" s="142">
        <f>E40+(E41/3)</f>
        <v>9</v>
      </c>
      <c r="F43" s="142">
        <f>F40+(F41/3)</f>
        <v>8.3333333333333339</v>
      </c>
      <c r="G43" s="169">
        <f>AVERAGE(B43:F43)</f>
        <v>8.1999999999999993</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 +B14)/B43</f>
        <v>21.8</v>
      </c>
      <c r="C47" s="158">
        <f>(C8 +C14)/C43</f>
        <v>17.115384615384617</v>
      </c>
      <c r="D47" s="158">
        <f>(D8 +D14)/D43</f>
        <v>15.52</v>
      </c>
      <c r="E47" s="158">
        <f>(E8 +E14)/E43</f>
        <v>12.074074074074074</v>
      </c>
      <c r="F47" s="158">
        <f>(F8 +F14)/F43</f>
        <v>14</v>
      </c>
      <c r="G47" s="159">
        <f>AVERAGE(B47:F47)</f>
        <v>16.101891737891741</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926.84999999999991</v>
      </c>
      <c r="C51" s="158">
        <f>C31/C43</f>
        <v>694.61538461538464</v>
      </c>
      <c r="D51" s="158">
        <f>D31/D43</f>
        <v>668.76</v>
      </c>
      <c r="E51" s="158">
        <f>E31/E43</f>
        <v>555.33333333333337</v>
      </c>
      <c r="F51" s="158">
        <f>F31/F43</f>
        <v>661.31999999999994</v>
      </c>
      <c r="G51" s="159">
        <f>AVERAGE(B51:F51)</f>
        <v>701.37574358974359</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f>693341.29+17151.96</f>
        <v>710493.25</v>
      </c>
      <c r="C55" s="175">
        <f>839527.61+9750.48</f>
        <v>849278.09</v>
      </c>
      <c r="D55" s="175">
        <v>894806</v>
      </c>
      <c r="E55" s="175">
        <v>871198</v>
      </c>
      <c r="F55" s="175">
        <v>869125</v>
      </c>
      <c r="G55" s="176">
        <f>AVERAGE(B55:F55)</f>
        <v>838980.06799999997</v>
      </c>
    </row>
    <row r="56" spans="1:8" ht="9.9" customHeight="1" thickBot="1" x14ac:dyDescent="0.3">
      <c r="B56" s="192"/>
      <c r="C56" s="192"/>
      <c r="D56" s="192"/>
      <c r="E56" s="192"/>
      <c r="F56" s="192"/>
      <c r="G56" s="193"/>
      <c r="H56" s="193"/>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114.98515131898365</v>
      </c>
      <c r="C59" s="178">
        <f>C55/C31</f>
        <v>141.07609468438537</v>
      </c>
      <c r="D59" s="178">
        <f>D55/D31</f>
        <v>160.56091871523415</v>
      </c>
      <c r="E59" s="178">
        <f>E55/E31</f>
        <v>174.30932372949181</v>
      </c>
      <c r="F59" s="178">
        <f>F55/F31</f>
        <v>157.70731264743242</v>
      </c>
      <c r="G59" s="176">
        <f>AVERAGE(B59:F59)</f>
        <v>149.72776021910551</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106573.98749999999</v>
      </c>
      <c r="C63" s="177">
        <f t="shared" ref="C63:F63" si="4">C55/C43</f>
        <v>97993.62576923077</v>
      </c>
      <c r="D63" s="177">
        <f t="shared" si="4"/>
        <v>107376.71999999999</v>
      </c>
      <c r="E63" s="177">
        <f t="shared" si="4"/>
        <v>96799.777777777781</v>
      </c>
      <c r="F63" s="177">
        <f t="shared" si="4"/>
        <v>104294.99999999999</v>
      </c>
      <c r="G63" s="176">
        <f>AVERAGE(B63:F63)</f>
        <v>102607.82220940171</v>
      </c>
    </row>
  </sheetData>
  <phoneticPr fontId="2" type="noConversion"/>
  <printOptions horizontalCentered="1" verticalCentered="1"/>
  <pageMargins left="0.75" right="0.75" top="0.5" bottom="0.55000000000000004" header="0.5" footer="0.2"/>
  <pageSetup scale="98"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5"/>
  <sheetViews>
    <sheetView tabSelected="1" zoomScaleNormal="100" workbookViewId="0">
      <selection activeCell="K25" sqref="K25"/>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129" t="s">
        <v>126</v>
      </c>
      <c r="C1" s="128"/>
      <c r="D1" s="128"/>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124</v>
      </c>
      <c r="G4" s="132" t="s">
        <v>1</v>
      </c>
    </row>
    <row r="5" spans="1:8" x14ac:dyDescent="0.25">
      <c r="A5" s="133" t="s">
        <v>2</v>
      </c>
      <c r="B5" s="135">
        <v>182</v>
      </c>
      <c r="C5" s="134">
        <f>55+104+57</f>
        <v>216</v>
      </c>
      <c r="D5" s="134">
        <v>195</v>
      </c>
      <c r="E5" s="134">
        <v>190</v>
      </c>
      <c r="F5" s="134">
        <v>152</v>
      </c>
      <c r="G5" s="136">
        <f>AVERAGE(B5:F5)</f>
        <v>187</v>
      </c>
    </row>
    <row r="6" spans="1:8" x14ac:dyDescent="0.25">
      <c r="A6" s="133" t="s">
        <v>3</v>
      </c>
      <c r="B6" s="135">
        <v>45</v>
      </c>
      <c r="C6" s="134">
        <f>6+25+10</f>
        <v>41</v>
      </c>
      <c r="D6" s="134">
        <v>37</v>
      </c>
      <c r="E6" s="134">
        <v>42</v>
      </c>
      <c r="F6" s="134">
        <v>36</v>
      </c>
      <c r="G6" s="136">
        <f>AVERAGE(B6:F6)</f>
        <v>40.200000000000003</v>
      </c>
    </row>
    <row r="7" spans="1:8" x14ac:dyDescent="0.25">
      <c r="A7" s="115" t="s">
        <v>4</v>
      </c>
      <c r="B7" s="116">
        <f>SUM(B5:B6)</f>
        <v>227</v>
      </c>
      <c r="C7" s="116">
        <f>SUM(C5:C6)</f>
        <v>257</v>
      </c>
      <c r="D7" s="116">
        <f>SUM(D5:D6)</f>
        <v>232</v>
      </c>
      <c r="E7" s="117">
        <f>SUM(E5:E6)</f>
        <v>232</v>
      </c>
      <c r="F7" s="117">
        <f>SUM(F5:F6)</f>
        <v>188</v>
      </c>
      <c r="G7" s="119">
        <f>AVERAGE(B7:F7)</f>
        <v>227.2</v>
      </c>
    </row>
    <row r="8" spans="1:8" ht="13.8" thickBot="1" x14ac:dyDescent="0.3">
      <c r="A8" s="137" t="s">
        <v>47</v>
      </c>
      <c r="B8" s="138">
        <f>B5+(B6/3)</f>
        <v>197</v>
      </c>
      <c r="C8" s="138">
        <f>C5+(C6/3)</f>
        <v>229.66666666666666</v>
      </c>
      <c r="D8" s="138">
        <f>D5+(D6/3)</f>
        <v>207.33333333333334</v>
      </c>
      <c r="E8" s="139">
        <f>E5+(E6/3)</f>
        <v>204</v>
      </c>
      <c r="F8" s="139">
        <f>F5+(F6/3)</f>
        <v>164</v>
      </c>
      <c r="G8" s="140">
        <f>AVERAGE(B8:F8)</f>
        <v>200.4</v>
      </c>
    </row>
    <row r="9" spans="1:8" ht="7.5" customHeight="1" thickBot="1" x14ac:dyDescent="0.3">
      <c r="A9" s="111"/>
      <c r="B9" s="112"/>
      <c r="C9" s="112"/>
      <c r="D9" s="112"/>
      <c r="E9" s="113"/>
      <c r="F9" s="113"/>
      <c r="G9" s="114"/>
    </row>
    <row r="10" spans="1:8" x14ac:dyDescent="0.25">
      <c r="A10" s="131" t="s">
        <v>5</v>
      </c>
      <c r="B10" s="106"/>
      <c r="C10" s="106"/>
      <c r="D10" s="106"/>
      <c r="E10" s="106"/>
      <c r="F10" s="106"/>
      <c r="G10" s="132"/>
    </row>
    <row r="11" spans="1:8" x14ac:dyDescent="0.25">
      <c r="A11" s="133" t="s">
        <v>2</v>
      </c>
      <c r="B11" s="135">
        <v>4</v>
      </c>
      <c r="C11" s="134">
        <v>6</v>
      </c>
      <c r="D11" s="134">
        <v>7</v>
      </c>
      <c r="E11" s="134">
        <v>8</v>
      </c>
      <c r="F11" s="134">
        <v>11</v>
      </c>
      <c r="G11" s="136">
        <f>AVERAGE(B11:F11)</f>
        <v>7.2</v>
      </c>
    </row>
    <row r="12" spans="1:8" x14ac:dyDescent="0.25">
      <c r="A12" s="133" t="s">
        <v>3</v>
      </c>
      <c r="B12" s="135">
        <v>16</v>
      </c>
      <c r="C12" s="134">
        <v>18</v>
      </c>
      <c r="D12" s="134">
        <v>17</v>
      </c>
      <c r="E12" s="134">
        <v>18</v>
      </c>
      <c r="F12" s="134">
        <v>14</v>
      </c>
      <c r="G12" s="136">
        <f>AVERAGE(B12:F12)</f>
        <v>16.600000000000001</v>
      </c>
    </row>
    <row r="13" spans="1:8" x14ac:dyDescent="0.25">
      <c r="A13" s="115" t="s">
        <v>4</v>
      </c>
      <c r="B13" s="116">
        <f>SUM(B11:B12)</f>
        <v>20</v>
      </c>
      <c r="C13" s="116">
        <f>SUM(C11:C12)</f>
        <v>24</v>
      </c>
      <c r="D13" s="116">
        <f>SUM(D11:D12)</f>
        <v>24</v>
      </c>
      <c r="E13" s="117">
        <f>SUM(E11:E12)</f>
        <v>26</v>
      </c>
      <c r="F13" s="116">
        <f>SUM(F11:F12)</f>
        <v>25</v>
      </c>
      <c r="G13" s="118">
        <f>AVERAGE(B13:F13)</f>
        <v>23.8</v>
      </c>
    </row>
    <row r="14" spans="1:8" ht="13.8" thickBot="1" x14ac:dyDescent="0.3">
      <c r="A14" s="141" t="s">
        <v>47</v>
      </c>
      <c r="B14" s="142">
        <f>B11+(B12/3)</f>
        <v>9.3333333333333321</v>
      </c>
      <c r="C14" s="142">
        <f>C11+(C12/3)</f>
        <v>12</v>
      </c>
      <c r="D14" s="142">
        <f>D11+(D12/3)</f>
        <v>12.666666666666668</v>
      </c>
      <c r="E14" s="143">
        <f>E11+(E12/3)</f>
        <v>14</v>
      </c>
      <c r="F14" s="142">
        <f>F11+(F12/3)</f>
        <v>15.666666666666668</v>
      </c>
      <c r="G14" s="144">
        <f>AVERAGE(B14:F14)</f>
        <v>12.733333333333334</v>
      </c>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124</v>
      </c>
      <c r="G17" s="132" t="s">
        <v>1</v>
      </c>
    </row>
    <row r="18" spans="1:8" x14ac:dyDescent="0.25">
      <c r="A18" s="145" t="s">
        <v>98</v>
      </c>
      <c r="B18" s="134">
        <v>48</v>
      </c>
      <c r="C18" s="134">
        <v>37</v>
      </c>
      <c r="D18" s="134">
        <v>38</v>
      </c>
      <c r="E18" s="371">
        <v>31</v>
      </c>
      <c r="F18" s="134">
        <v>23</v>
      </c>
      <c r="G18" s="147">
        <f>AVERAGE(B18:F18)</f>
        <v>35.4</v>
      </c>
    </row>
    <row r="19" spans="1:8" x14ac:dyDescent="0.25">
      <c r="A19" s="148" t="s">
        <v>99</v>
      </c>
      <c r="B19" s="149">
        <v>4</v>
      </c>
      <c r="C19" s="149">
        <v>8</v>
      </c>
      <c r="D19" s="149">
        <v>4</v>
      </c>
      <c r="E19" s="149">
        <v>8</v>
      </c>
      <c r="F19" s="149">
        <v>6</v>
      </c>
      <c r="G19" s="150">
        <f>AVERAGE(B19:F19)</f>
        <v>6</v>
      </c>
    </row>
    <row r="20" spans="1:8" ht="13.8" thickBot="1" x14ac:dyDescent="0.3">
      <c r="A20" s="151" t="s">
        <v>4</v>
      </c>
      <c r="B20" s="181">
        <f>B19+B18</f>
        <v>52</v>
      </c>
      <c r="C20" s="181">
        <f t="shared" ref="C20:F20" si="0">C19+C18</f>
        <v>45</v>
      </c>
      <c r="D20" s="181">
        <f t="shared" si="0"/>
        <v>42</v>
      </c>
      <c r="E20" s="181">
        <f t="shared" si="0"/>
        <v>39</v>
      </c>
      <c r="F20" s="181">
        <f t="shared" si="0"/>
        <v>29</v>
      </c>
      <c r="G20" s="153">
        <f>AVERAGE(B20:F20)</f>
        <v>41.4</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4.729166666666667</v>
      </c>
      <c r="C24" s="156">
        <f>C7/C18</f>
        <v>6.9459459459459456</v>
      </c>
      <c r="D24" s="156">
        <f>D7/D18</f>
        <v>6.1052631578947372</v>
      </c>
      <c r="E24" s="156">
        <f>E7/E18</f>
        <v>7.4838709677419351</v>
      </c>
      <c r="F24" s="156">
        <f>F7/F18</f>
        <v>8.1739130434782616</v>
      </c>
      <c r="G24" s="147">
        <f>AVERAGE(B24:F24)</f>
        <v>6.68763195634551</v>
      </c>
    </row>
    <row r="25" spans="1:8" ht="13.8" thickBot="1" x14ac:dyDescent="0.3">
      <c r="A25" s="157" t="s">
        <v>100</v>
      </c>
      <c r="B25" s="158">
        <f>B13/B19</f>
        <v>5</v>
      </c>
      <c r="C25" s="158">
        <f t="shared" ref="C25:F25" si="1">C13/C19</f>
        <v>3</v>
      </c>
      <c r="D25" s="158">
        <f t="shared" si="1"/>
        <v>6</v>
      </c>
      <c r="E25" s="158">
        <f t="shared" si="1"/>
        <v>3.25</v>
      </c>
      <c r="F25" s="158">
        <f t="shared" si="1"/>
        <v>4.166666666666667</v>
      </c>
      <c r="G25" s="159">
        <f>AVERAGE(B25:F25)</f>
        <v>4.2833333333333332</v>
      </c>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124</v>
      </c>
      <c r="G28" s="132" t="s">
        <v>1</v>
      </c>
    </row>
    <row r="29" spans="1:8" x14ac:dyDescent="0.25">
      <c r="A29" s="162" t="s">
        <v>102</v>
      </c>
      <c r="B29" s="163">
        <v>14794</v>
      </c>
      <c r="C29" s="163">
        <v>13736</v>
      </c>
      <c r="D29" s="163">
        <v>12177</v>
      </c>
      <c r="E29" s="163">
        <v>11950</v>
      </c>
      <c r="F29" s="163">
        <v>10233</v>
      </c>
      <c r="G29" s="164">
        <f>AVERAGE(B29:F29)</f>
        <v>12578</v>
      </c>
    </row>
    <row r="30" spans="1:8" x14ac:dyDescent="0.25">
      <c r="A30" s="162" t="s">
        <v>9</v>
      </c>
      <c r="B30" s="163">
        <v>351</v>
      </c>
      <c r="C30" s="163">
        <v>426</v>
      </c>
      <c r="D30" s="163">
        <v>411</v>
      </c>
      <c r="E30" s="163">
        <v>390</v>
      </c>
      <c r="F30" s="163">
        <v>417</v>
      </c>
      <c r="G30" s="164">
        <f>AVERAGE(B30:F30)</f>
        <v>399</v>
      </c>
    </row>
    <row r="31" spans="1:8" ht="13.8" thickBot="1" x14ac:dyDescent="0.3">
      <c r="A31" s="124" t="s">
        <v>4</v>
      </c>
      <c r="B31" s="125">
        <f>SUM(B29:B30)</f>
        <v>15145</v>
      </c>
      <c r="C31" s="125">
        <f>SUM(C29:C30)</f>
        <v>14162</v>
      </c>
      <c r="D31" s="125">
        <f>SUM(D29:D30)</f>
        <v>12588</v>
      </c>
      <c r="E31" s="125">
        <f>SUM(E29:E30)</f>
        <v>12340</v>
      </c>
      <c r="F31" s="125">
        <f>SUM(F29:F30)</f>
        <v>10650</v>
      </c>
      <c r="G31" s="126">
        <f>AVERAGE(B31:F31)</f>
        <v>12977</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26.5</v>
      </c>
      <c r="C35" s="165">
        <v>25.6</v>
      </c>
      <c r="D35" s="165">
        <v>25.2</v>
      </c>
      <c r="E35" s="165">
        <v>26.9</v>
      </c>
      <c r="F35" s="165">
        <v>29.8</v>
      </c>
      <c r="G35" s="147">
        <f>AVERAGE(B35:F35)</f>
        <v>26.8</v>
      </c>
    </row>
    <row r="36" spans="1:8" ht="13.8" thickBot="1" x14ac:dyDescent="0.3">
      <c r="A36" s="166" t="s">
        <v>9</v>
      </c>
      <c r="B36" s="167">
        <v>7.7</v>
      </c>
      <c r="C36" s="167">
        <v>10.8</v>
      </c>
      <c r="D36" s="167">
        <v>8.6999999999999993</v>
      </c>
      <c r="E36" s="167">
        <v>10.1</v>
      </c>
      <c r="F36" s="167">
        <v>8.5</v>
      </c>
      <c r="G36" s="159">
        <f>AVERAGE(B36:F36)</f>
        <v>9.16</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13</v>
      </c>
      <c r="C40" s="134">
        <v>15</v>
      </c>
      <c r="D40" s="134">
        <v>15</v>
      </c>
      <c r="E40" s="134">
        <v>14</v>
      </c>
      <c r="F40" s="134">
        <v>12</v>
      </c>
      <c r="G40" s="147">
        <f>AVERAGE(B40:F40)</f>
        <v>13.8</v>
      </c>
    </row>
    <row r="41" spans="1:8" x14ac:dyDescent="0.25">
      <c r="A41" s="162" t="s">
        <v>3</v>
      </c>
      <c r="B41" s="134">
        <v>10</v>
      </c>
      <c r="C41" s="134">
        <v>10</v>
      </c>
      <c r="D41" s="134">
        <v>9</v>
      </c>
      <c r="E41" s="134">
        <v>7</v>
      </c>
      <c r="F41" s="134">
        <v>5</v>
      </c>
      <c r="G41" s="147">
        <f>AVERAGE(B41:F41)</f>
        <v>8.1999999999999993</v>
      </c>
    </row>
    <row r="42" spans="1:8" x14ac:dyDescent="0.25">
      <c r="A42" s="115" t="s">
        <v>4</v>
      </c>
      <c r="B42" s="116">
        <f>SUM(B40:B41)</f>
        <v>23</v>
      </c>
      <c r="C42" s="116">
        <f>SUM(C40:C41)</f>
        <v>25</v>
      </c>
      <c r="D42" s="116">
        <f>SUM(D40:D41)</f>
        <v>24</v>
      </c>
      <c r="E42" s="116">
        <f>SUM(E40:E41)</f>
        <v>21</v>
      </c>
      <c r="F42" s="116">
        <f>SUM(F40:F41)</f>
        <v>17</v>
      </c>
      <c r="G42" s="119">
        <f>AVERAGE(B42:F42)</f>
        <v>22</v>
      </c>
    </row>
    <row r="43" spans="1:8" ht="13.8" thickBot="1" x14ac:dyDescent="0.3">
      <c r="A43" s="141" t="s">
        <v>48</v>
      </c>
      <c r="B43" s="142">
        <f>B40+(B41/3)</f>
        <v>16.333333333333332</v>
      </c>
      <c r="C43" s="142">
        <f>C40+(C41/3)</f>
        <v>18.333333333333332</v>
      </c>
      <c r="D43" s="142">
        <f>D40+(D41/3)</f>
        <v>18</v>
      </c>
      <c r="E43" s="142">
        <f>E40+(E41/3)</f>
        <v>16.333333333333332</v>
      </c>
      <c r="F43" s="142">
        <f>F40+(F41/3)</f>
        <v>13.666666666666666</v>
      </c>
      <c r="G43" s="169">
        <f>AVERAGE(B43:F43)</f>
        <v>16.533333333333335</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12.632653061224492</v>
      </c>
      <c r="C47" s="158">
        <f>(C8+C14)/C43</f>
        <v>13.181818181818182</v>
      </c>
      <c r="D47" s="158">
        <f>(D8+D14)/D43</f>
        <v>12.222222222222221</v>
      </c>
      <c r="E47" s="158">
        <f>(E8+E14)/E43</f>
        <v>13.346938775510205</v>
      </c>
      <c r="F47" s="158">
        <f>(F8+F14)/F43</f>
        <v>13.146341463414634</v>
      </c>
      <c r="G47" s="159">
        <f>AVERAGE(B47:F47)</f>
        <v>12.905994740837945</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927.24489795918373</v>
      </c>
      <c r="C51" s="158">
        <f>C31/C43</f>
        <v>772.4727272727273</v>
      </c>
      <c r="D51" s="158">
        <f>D31/D43</f>
        <v>699.33333333333337</v>
      </c>
      <c r="E51" s="158">
        <f>E31/E43</f>
        <v>755.51020408163276</v>
      </c>
      <c r="F51" s="158">
        <f>F31/F43</f>
        <v>779.26829268292681</v>
      </c>
      <c r="G51" s="159">
        <f>AVERAGE(B51:F51)</f>
        <v>786.76589106596077</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f>1409653.54+1414.19</f>
        <v>1411067.73</v>
      </c>
      <c r="C55" s="175">
        <v>1478038.41</v>
      </c>
      <c r="D55" s="175">
        <v>1500685</v>
      </c>
      <c r="E55" s="175">
        <v>1457032</v>
      </c>
      <c r="F55" s="175">
        <v>1290178</v>
      </c>
      <c r="G55" s="176">
        <f>AVERAGE(B55:F55)</f>
        <v>1427400.2279999999</v>
      </c>
    </row>
    <row r="56" spans="1:8" ht="9.9" customHeight="1" thickBot="1" x14ac:dyDescent="0.3">
      <c r="B56" s="192"/>
      <c r="C56" s="192"/>
      <c r="D56" s="192"/>
      <c r="E56" s="192"/>
      <c r="F56" s="192"/>
      <c r="G56" s="193"/>
      <c r="H56" s="193"/>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93.17053350940904</v>
      </c>
      <c r="C59" s="178">
        <f>C55/C31</f>
        <v>104.36650261262533</v>
      </c>
      <c r="D59" s="178">
        <f>D55/D31</f>
        <v>119.21552272005084</v>
      </c>
      <c r="E59" s="178">
        <f>E55/E31</f>
        <v>118.07390599675851</v>
      </c>
      <c r="F59" s="178">
        <f>F55/F31</f>
        <v>121.14347417840375</v>
      </c>
      <c r="G59" s="176">
        <f>AVERAGE(B59:F59)</f>
        <v>111.1939878034495</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86391.901836734702</v>
      </c>
      <c r="C63" s="177">
        <f t="shared" ref="C63:F63" si="2">C55/C43</f>
        <v>80620.276909090913</v>
      </c>
      <c r="D63" s="177">
        <f t="shared" si="2"/>
        <v>83371.388888888891</v>
      </c>
      <c r="E63" s="177">
        <f t="shared" si="2"/>
        <v>89206.040816326538</v>
      </c>
      <c r="F63" s="177">
        <f t="shared" si="2"/>
        <v>94403.268292682929</v>
      </c>
      <c r="G63" s="176">
        <f>AVERAGE(B63:F63)</f>
        <v>86798.575348744795</v>
      </c>
    </row>
    <row r="65" spans="1:1" x14ac:dyDescent="0.25">
      <c r="A65" s="260" t="s">
        <v>128</v>
      </c>
    </row>
  </sheetData>
  <phoneticPr fontId="2" type="noConversion"/>
  <printOptions horizontalCentered="1" verticalCentered="1"/>
  <pageMargins left="0.75" right="0.75" top="0.5" bottom="0.55000000000000004" header="0.5" footer="0.2"/>
  <pageSetup scale="98"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workbookViewId="0">
      <selection activeCell="E29" sqref="E29"/>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179" t="s">
        <v>83</v>
      </c>
      <c r="C1" s="180"/>
      <c r="D1" s="128"/>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57</v>
      </c>
      <c r="C5" s="134">
        <v>84</v>
      </c>
      <c r="D5" s="134">
        <v>92</v>
      </c>
      <c r="E5" s="134">
        <v>65</v>
      </c>
      <c r="F5" s="134">
        <v>71</v>
      </c>
      <c r="G5" s="136">
        <f>AVERAGE(B5:F5)</f>
        <v>73.8</v>
      </c>
    </row>
    <row r="6" spans="1:8" x14ac:dyDescent="0.25">
      <c r="A6" s="133" t="s">
        <v>3</v>
      </c>
      <c r="B6" s="135">
        <v>50</v>
      </c>
      <c r="C6" s="134">
        <v>52</v>
      </c>
      <c r="D6" s="134">
        <v>59</v>
      </c>
      <c r="E6" s="134">
        <v>59</v>
      </c>
      <c r="F6" s="134">
        <v>55</v>
      </c>
      <c r="G6" s="136">
        <f>AVERAGE(B6:F6)</f>
        <v>55</v>
      </c>
    </row>
    <row r="7" spans="1:8" x14ac:dyDescent="0.25">
      <c r="A7" s="115" t="s">
        <v>4</v>
      </c>
      <c r="B7" s="116">
        <f t="shared" ref="B7:C7" si="0">SUM(B5:B6)</f>
        <v>107</v>
      </c>
      <c r="C7" s="116">
        <f t="shared" si="0"/>
        <v>136</v>
      </c>
      <c r="D7" s="116">
        <f>SUM(D5:D6)</f>
        <v>151</v>
      </c>
      <c r="E7" s="117">
        <f>SUM(E5:E6)</f>
        <v>124</v>
      </c>
      <c r="F7" s="117">
        <f>SUM(F5:F6)</f>
        <v>126</v>
      </c>
      <c r="G7" s="119">
        <f>AVERAGE(B7:F7)</f>
        <v>128.80000000000001</v>
      </c>
    </row>
    <row r="8" spans="1:8" ht="13.8" thickBot="1" x14ac:dyDescent="0.3">
      <c r="A8" s="137" t="s">
        <v>47</v>
      </c>
      <c r="B8" s="138">
        <f t="shared" ref="B8:C8" si="1">B5+(B6/3)</f>
        <v>73.666666666666671</v>
      </c>
      <c r="C8" s="138">
        <f t="shared" si="1"/>
        <v>101.33333333333333</v>
      </c>
      <c r="D8" s="138">
        <f>D5+(D6/3)</f>
        <v>111.66666666666667</v>
      </c>
      <c r="E8" s="139">
        <f>E5+(E6/3)</f>
        <v>84.666666666666671</v>
      </c>
      <c r="F8" s="139">
        <f>F5+(F6/3)</f>
        <v>89.333333333333329</v>
      </c>
      <c r="G8" s="140">
        <f>AVERAGE(B8:F8)</f>
        <v>92.13333333333334</v>
      </c>
    </row>
    <row r="9" spans="1:8" ht="7.5" customHeight="1" thickBot="1" x14ac:dyDescent="0.3">
      <c r="A9" s="111"/>
      <c r="B9" s="112"/>
      <c r="C9" s="112"/>
      <c r="D9" s="112"/>
      <c r="E9" s="113"/>
      <c r="F9" s="113"/>
      <c r="G9" s="114"/>
    </row>
    <row r="10" spans="1:8" x14ac:dyDescent="0.25">
      <c r="A10" s="131" t="s">
        <v>5</v>
      </c>
      <c r="B10" s="106"/>
      <c r="C10" s="106"/>
      <c r="D10" s="106"/>
      <c r="E10" s="106"/>
      <c r="F10" s="106"/>
      <c r="G10" s="132"/>
    </row>
    <row r="11" spans="1:8" x14ac:dyDescent="0.25">
      <c r="A11" s="133" t="s">
        <v>2</v>
      </c>
      <c r="B11" s="226"/>
      <c r="C11" s="134">
        <v>8</v>
      </c>
      <c r="D11" s="134">
        <v>10</v>
      </c>
      <c r="E11" s="134">
        <v>12</v>
      </c>
      <c r="F11" s="134">
        <v>18</v>
      </c>
      <c r="G11" s="136">
        <f>AVERAGE(B11:F11)</f>
        <v>12</v>
      </c>
    </row>
    <row r="12" spans="1:8" x14ac:dyDescent="0.25">
      <c r="A12" s="133" t="s">
        <v>3</v>
      </c>
      <c r="B12" s="226"/>
      <c r="C12" s="134">
        <v>16</v>
      </c>
      <c r="D12" s="134">
        <v>31</v>
      </c>
      <c r="E12" s="134">
        <v>46</v>
      </c>
      <c r="F12" s="134">
        <v>49</v>
      </c>
      <c r="G12" s="136">
        <f>AVERAGE(B12:F12)</f>
        <v>35.5</v>
      </c>
    </row>
    <row r="13" spans="1:8" x14ac:dyDescent="0.25">
      <c r="A13" s="115" t="s">
        <v>4</v>
      </c>
      <c r="B13" s="228"/>
      <c r="C13" s="116">
        <f>C12+C11</f>
        <v>24</v>
      </c>
      <c r="D13" s="116">
        <f>D12+D11</f>
        <v>41</v>
      </c>
      <c r="E13" s="116">
        <f>E12+E11</f>
        <v>58</v>
      </c>
      <c r="F13" s="116">
        <f>F12+F11</f>
        <v>67</v>
      </c>
      <c r="G13" s="118">
        <f>AVERAGE(B13:F13)</f>
        <v>47.5</v>
      </c>
    </row>
    <row r="14" spans="1:8" ht="13.8" thickBot="1" x14ac:dyDescent="0.3">
      <c r="A14" s="141" t="s">
        <v>47</v>
      </c>
      <c r="B14" s="231"/>
      <c r="C14" s="142">
        <f>C11+(C12/3)</f>
        <v>13.333333333333332</v>
      </c>
      <c r="D14" s="142">
        <f>D11+(D12/3)</f>
        <v>20.333333333333336</v>
      </c>
      <c r="E14" s="142">
        <f>E11+(E12/3)</f>
        <v>27.333333333333336</v>
      </c>
      <c r="F14" s="142">
        <f>F11+(F12/3)</f>
        <v>34.333333333333329</v>
      </c>
      <c r="G14" s="144">
        <f>AVERAGE(B14:F14)</f>
        <v>23.833333333333336</v>
      </c>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25</v>
      </c>
      <c r="C18" s="134">
        <v>30</v>
      </c>
      <c r="D18" s="134">
        <v>44</v>
      </c>
      <c r="E18" s="134">
        <v>38</v>
      </c>
      <c r="F18" s="134">
        <v>39</v>
      </c>
      <c r="G18" s="147">
        <f>AVERAGE(B18:F18)</f>
        <v>35.200000000000003</v>
      </c>
    </row>
    <row r="19" spans="1:8" x14ac:dyDescent="0.25">
      <c r="A19" s="148" t="s">
        <v>99</v>
      </c>
      <c r="B19" s="219"/>
      <c r="C19" s="219"/>
      <c r="D19" s="149">
        <v>2</v>
      </c>
      <c r="E19" s="149">
        <v>9</v>
      </c>
      <c r="F19" s="149">
        <v>12</v>
      </c>
      <c r="G19" s="150">
        <f>AVERAGE(B19:F19)</f>
        <v>7.666666666666667</v>
      </c>
    </row>
    <row r="20" spans="1:8" ht="13.8" thickBot="1" x14ac:dyDescent="0.3">
      <c r="A20" s="151" t="s">
        <v>4</v>
      </c>
      <c r="B20" s="181">
        <f>B19+B18</f>
        <v>25</v>
      </c>
      <c r="C20" s="181">
        <f t="shared" ref="C20:F20" si="2">C19+C18</f>
        <v>30</v>
      </c>
      <c r="D20" s="181">
        <f t="shared" si="2"/>
        <v>46</v>
      </c>
      <c r="E20" s="181">
        <f t="shared" si="2"/>
        <v>47</v>
      </c>
      <c r="F20" s="181">
        <f t="shared" si="2"/>
        <v>51</v>
      </c>
      <c r="G20" s="153">
        <f>AVERAGE(B20:F20)</f>
        <v>39.799999999999997</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234"/>
      <c r="C24" s="234"/>
      <c r="D24" s="156">
        <f>D7/D18</f>
        <v>3.4318181818181817</v>
      </c>
      <c r="E24" s="156">
        <f>E7/E18</f>
        <v>3.263157894736842</v>
      </c>
      <c r="F24" s="156">
        <f>F7/F18</f>
        <v>3.2307692307692308</v>
      </c>
      <c r="G24" s="147">
        <f>AVERAGE(B24:F24)</f>
        <v>3.3085817691080854</v>
      </c>
    </row>
    <row r="25" spans="1:8" ht="13.8" thickBot="1" x14ac:dyDescent="0.3">
      <c r="A25" s="157" t="s">
        <v>100</v>
      </c>
      <c r="B25" s="235"/>
      <c r="C25" s="235"/>
      <c r="D25" s="158">
        <f>D13/D19</f>
        <v>20.5</v>
      </c>
      <c r="E25" s="158">
        <f>E13/E19</f>
        <v>6.4444444444444446</v>
      </c>
      <c r="F25" s="158">
        <f>F13/F19</f>
        <v>5.583333333333333</v>
      </c>
      <c r="G25" s="159">
        <f>AVERAGE(B25:F25)</f>
        <v>10.842592592592593</v>
      </c>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237</v>
      </c>
      <c r="C29" s="163">
        <v>356</v>
      </c>
      <c r="D29" s="163">
        <v>419</v>
      </c>
      <c r="E29" s="163">
        <v>307</v>
      </c>
      <c r="F29" s="163">
        <v>286</v>
      </c>
      <c r="G29" s="164">
        <f>AVERAGE(B29:F29)</f>
        <v>321</v>
      </c>
    </row>
    <row r="30" spans="1:8" x14ac:dyDescent="0.25">
      <c r="A30" s="162" t="s">
        <v>9</v>
      </c>
      <c r="B30" s="213"/>
      <c r="C30" s="163">
        <v>204</v>
      </c>
      <c r="D30" s="163">
        <v>378</v>
      </c>
      <c r="E30" s="163">
        <v>471</v>
      </c>
      <c r="F30" s="163">
        <v>597</v>
      </c>
      <c r="G30" s="164">
        <f>AVERAGE(B30:F30)</f>
        <v>412.5</v>
      </c>
    </row>
    <row r="31" spans="1:8" ht="13.8" thickBot="1" x14ac:dyDescent="0.3">
      <c r="A31" s="124" t="s">
        <v>4</v>
      </c>
      <c r="B31" s="125">
        <f>SUM(B29:B30)</f>
        <v>237</v>
      </c>
      <c r="C31" s="125">
        <f>SUM(C29:C30)</f>
        <v>560</v>
      </c>
      <c r="D31" s="125">
        <f>SUM(D29:D30)</f>
        <v>797</v>
      </c>
      <c r="E31" s="125">
        <f>SUM(E29:E30)</f>
        <v>778</v>
      </c>
      <c r="F31" s="125">
        <f>SUM(F29:F30)</f>
        <v>883</v>
      </c>
      <c r="G31" s="126">
        <f>AVERAGE(B31:F31)</f>
        <v>651</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16.5</v>
      </c>
      <c r="C35" s="165">
        <v>20.399999999999999</v>
      </c>
      <c r="D35" s="165">
        <v>18.7</v>
      </c>
      <c r="E35" s="165">
        <v>17.3</v>
      </c>
      <c r="F35" s="165">
        <v>16.600000000000001</v>
      </c>
      <c r="G35" s="147">
        <f>AVERAGE(B35:F35)</f>
        <v>17.899999999999999</v>
      </c>
    </row>
    <row r="36" spans="1:8" ht="13.8" thickBot="1" x14ac:dyDescent="0.3">
      <c r="A36" s="166" t="s">
        <v>9</v>
      </c>
      <c r="B36" s="221"/>
      <c r="C36" s="259">
        <v>17</v>
      </c>
      <c r="D36" s="167">
        <v>17.399999999999999</v>
      </c>
      <c r="E36" s="167">
        <v>17.899999999999999</v>
      </c>
      <c r="F36" s="167">
        <v>19.600000000000001</v>
      </c>
      <c r="G36" s="159">
        <f>AVERAGE(B36:F36)</f>
        <v>17.975000000000001</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ht="14.4" x14ac:dyDescent="0.3">
      <c r="A40" s="162" t="s">
        <v>2</v>
      </c>
      <c r="B40" s="28">
        <v>0</v>
      </c>
      <c r="C40" s="134">
        <v>0</v>
      </c>
      <c r="D40" s="134">
        <v>0</v>
      </c>
      <c r="E40" s="134">
        <v>0</v>
      </c>
      <c r="F40" s="134">
        <v>0</v>
      </c>
      <c r="G40" s="147">
        <f>AVERAGE(B40:F40)</f>
        <v>0</v>
      </c>
    </row>
    <row r="41" spans="1:8" ht="14.4" x14ac:dyDescent="0.3">
      <c r="A41" s="162" t="s">
        <v>3</v>
      </c>
      <c r="B41" s="28">
        <v>0</v>
      </c>
      <c r="C41" s="134">
        <v>0</v>
      </c>
      <c r="D41" s="134">
        <v>0</v>
      </c>
      <c r="E41" s="134">
        <v>2</v>
      </c>
      <c r="F41" s="134">
        <v>2</v>
      </c>
      <c r="G41" s="147">
        <f>AVERAGE(B41:F41)</f>
        <v>0.8</v>
      </c>
    </row>
    <row r="42" spans="1:8" x14ac:dyDescent="0.25">
      <c r="A42" s="115" t="s">
        <v>4</v>
      </c>
      <c r="B42" s="116">
        <f t="shared" ref="B42:E42" si="3">B41+B40</f>
        <v>0</v>
      </c>
      <c r="C42" s="116">
        <f t="shared" si="3"/>
        <v>0</v>
      </c>
      <c r="D42" s="116">
        <f t="shared" si="3"/>
        <v>0</v>
      </c>
      <c r="E42" s="116">
        <f t="shared" si="3"/>
        <v>2</v>
      </c>
      <c r="F42" s="116">
        <f>F41+F40</f>
        <v>2</v>
      </c>
      <c r="G42" s="119">
        <f>AVERAGE(B42:F42)</f>
        <v>0.8</v>
      </c>
    </row>
    <row r="43" spans="1:8" ht="13.8" thickBot="1" x14ac:dyDescent="0.3">
      <c r="A43" s="141" t="s">
        <v>48</v>
      </c>
      <c r="B43" s="142">
        <f t="shared" ref="B43:F43" si="4">B40+(B41/3)</f>
        <v>0</v>
      </c>
      <c r="C43" s="142">
        <f t="shared" si="4"/>
        <v>0</v>
      </c>
      <c r="D43" s="142">
        <f t="shared" si="4"/>
        <v>0</v>
      </c>
      <c r="E43" s="142">
        <f t="shared" si="4"/>
        <v>0.66666666666666663</v>
      </c>
      <c r="F43" s="142">
        <f t="shared" si="4"/>
        <v>0.66666666666666663</v>
      </c>
      <c r="G43" s="169">
        <f>G40+(G41/3)</f>
        <v>0.26666666666666666</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236"/>
      <c r="C47" s="235"/>
      <c r="D47" s="235"/>
      <c r="E47" s="235"/>
      <c r="F47" s="235"/>
      <c r="G47" s="222"/>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236"/>
      <c r="C51" s="235"/>
      <c r="D51" s="235"/>
      <c r="E51" s="235"/>
      <c r="F51" s="235"/>
      <c r="G51" s="222"/>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v>468.03</v>
      </c>
      <c r="C55" s="175">
        <v>0</v>
      </c>
      <c r="D55" s="175">
        <v>0</v>
      </c>
      <c r="E55" s="175">
        <v>6487</v>
      </c>
      <c r="F55" s="175">
        <v>78711</v>
      </c>
      <c r="G55" s="176">
        <f>AVERAGE(B55:F55)</f>
        <v>17133.205999999998</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1.9748101265822784</v>
      </c>
      <c r="C59" s="177">
        <f t="shared" ref="C59:F59" si="5">C55/C31</f>
        <v>0</v>
      </c>
      <c r="D59" s="177">
        <f t="shared" si="5"/>
        <v>0</v>
      </c>
      <c r="E59" s="177">
        <f t="shared" si="5"/>
        <v>8.3380462724935729</v>
      </c>
      <c r="F59" s="177">
        <f t="shared" si="5"/>
        <v>89.140430351075878</v>
      </c>
      <c r="G59" s="176">
        <f>AVERAGE(B59:F59)</f>
        <v>19.890657350030345</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t="e">
        <f>B55/B43</f>
        <v>#DIV/0!</v>
      </c>
      <c r="C63" s="177" t="e">
        <f t="shared" ref="C63:F63" si="6">C55/C43</f>
        <v>#DIV/0!</v>
      </c>
      <c r="D63" s="177" t="e">
        <f t="shared" si="6"/>
        <v>#DIV/0!</v>
      </c>
      <c r="E63" s="177">
        <f t="shared" si="6"/>
        <v>9730.5</v>
      </c>
      <c r="F63" s="177">
        <f t="shared" si="6"/>
        <v>118066.5</v>
      </c>
      <c r="G63" s="176" t="e">
        <f>AVERAGE(B63:F63)</f>
        <v>#DIV/0!</v>
      </c>
    </row>
  </sheetData>
  <printOptions horizontalCentered="1" verticalCentered="1"/>
  <pageMargins left="0.75" right="0.75" top="0.5" bottom="0.55000000000000004" header="0.5" footer="0.2"/>
  <pageSetup scale="98"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D14" sqref="D14"/>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327" t="s">
        <v>61</v>
      </c>
      <c r="C1" s="329"/>
      <c r="D1" s="331"/>
      <c r="E1" s="130"/>
      <c r="F1" s="130"/>
      <c r="G1" s="130"/>
      <c r="H1" s="130"/>
    </row>
    <row r="2" spans="1:8" ht="7.5" customHeight="1" thickBot="1" x14ac:dyDescent="0.3">
      <c r="A2" s="370"/>
      <c r="B2" s="370"/>
      <c r="C2" s="370"/>
      <c r="D2" s="370"/>
      <c r="E2" s="370"/>
      <c r="F2" s="37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99</v>
      </c>
      <c r="C5" s="134">
        <v>81</v>
      </c>
      <c r="D5" s="134">
        <v>70</v>
      </c>
      <c r="E5" s="134">
        <v>78</v>
      </c>
      <c r="F5" s="134">
        <v>97</v>
      </c>
      <c r="G5" s="136">
        <f>AVERAGE(B5:F5)</f>
        <v>85</v>
      </c>
    </row>
    <row r="6" spans="1:8" x14ac:dyDescent="0.25">
      <c r="A6" s="133" t="s">
        <v>3</v>
      </c>
      <c r="B6" s="135">
        <v>16</v>
      </c>
      <c r="C6" s="134">
        <v>10</v>
      </c>
      <c r="D6" s="134">
        <v>13</v>
      </c>
      <c r="E6" s="134">
        <v>13</v>
      </c>
      <c r="F6" s="134">
        <v>9</v>
      </c>
      <c r="G6" s="136">
        <f>AVERAGE(B6:F6)</f>
        <v>12.2</v>
      </c>
    </row>
    <row r="7" spans="1:8" x14ac:dyDescent="0.25">
      <c r="A7" s="115" t="s">
        <v>4</v>
      </c>
      <c r="B7" s="116">
        <f>SUM(B5:B6)</f>
        <v>115</v>
      </c>
      <c r="C7" s="116">
        <f>SUM(C5:C6)</f>
        <v>91</v>
      </c>
      <c r="D7" s="116">
        <f>SUM(D5:D6)</f>
        <v>83</v>
      </c>
      <c r="E7" s="117">
        <f>SUM(E5:E6)</f>
        <v>91</v>
      </c>
      <c r="F7" s="117">
        <f>SUM(F5:F6)</f>
        <v>106</v>
      </c>
      <c r="G7" s="119">
        <f>AVERAGE(B7:F7)</f>
        <v>97.2</v>
      </c>
    </row>
    <row r="8" spans="1:8" ht="13.8" thickBot="1" x14ac:dyDescent="0.3">
      <c r="A8" s="137" t="s">
        <v>47</v>
      </c>
      <c r="B8" s="138">
        <f>B5+(B6/3)</f>
        <v>104.33333333333333</v>
      </c>
      <c r="C8" s="138">
        <f>C5+(C6/3)</f>
        <v>84.333333333333329</v>
      </c>
      <c r="D8" s="138">
        <f>D5+(D6/3)</f>
        <v>74.333333333333329</v>
      </c>
      <c r="E8" s="139">
        <f>E5+(E6/3)</f>
        <v>82.333333333333329</v>
      </c>
      <c r="F8" s="139">
        <f>F5+(F6/3)</f>
        <v>100</v>
      </c>
      <c r="G8" s="140">
        <f>AVERAGE(B8:F8)</f>
        <v>89.066666666666663</v>
      </c>
    </row>
    <row r="9" spans="1:8" ht="7.5" customHeight="1" thickBot="1" x14ac:dyDescent="0.3">
      <c r="A9" s="111"/>
      <c r="B9" s="112"/>
      <c r="C9" s="112"/>
      <c r="D9" s="112"/>
      <c r="E9" s="113"/>
      <c r="F9" s="113"/>
      <c r="G9" s="114"/>
    </row>
    <row r="10" spans="1:8" x14ac:dyDescent="0.25">
      <c r="A10" s="131" t="s">
        <v>5</v>
      </c>
      <c r="B10" s="223"/>
      <c r="C10" s="223"/>
      <c r="D10" s="223"/>
      <c r="E10" s="223"/>
      <c r="F10" s="223"/>
      <c r="G10" s="224"/>
    </row>
    <row r="11" spans="1:8" x14ac:dyDescent="0.25">
      <c r="A11" s="133" t="s">
        <v>2</v>
      </c>
      <c r="B11" s="226"/>
      <c r="C11" s="225"/>
      <c r="D11" s="225"/>
      <c r="E11" s="225"/>
      <c r="F11" s="225"/>
      <c r="G11" s="227"/>
    </row>
    <row r="12" spans="1:8" x14ac:dyDescent="0.25">
      <c r="A12" s="133" t="s">
        <v>3</v>
      </c>
      <c r="B12" s="226"/>
      <c r="C12" s="225"/>
      <c r="D12" s="225"/>
      <c r="E12" s="225"/>
      <c r="F12" s="225"/>
      <c r="G12" s="227"/>
    </row>
    <row r="13" spans="1:8" x14ac:dyDescent="0.25">
      <c r="A13" s="115" t="s">
        <v>4</v>
      </c>
      <c r="B13" s="228"/>
      <c r="C13" s="228"/>
      <c r="D13" s="228"/>
      <c r="E13" s="229"/>
      <c r="F13" s="228"/>
      <c r="G13" s="230"/>
    </row>
    <row r="14" spans="1:8" ht="13.8" thickBot="1" x14ac:dyDescent="0.3">
      <c r="A14" s="141" t="s">
        <v>47</v>
      </c>
      <c r="B14" s="231"/>
      <c r="C14" s="231"/>
      <c r="D14" s="231"/>
      <c r="E14" s="232"/>
      <c r="F14" s="231"/>
      <c r="G14" s="233"/>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17</v>
      </c>
      <c r="C18" s="134">
        <v>20</v>
      </c>
      <c r="D18" s="134">
        <v>10</v>
      </c>
      <c r="E18" s="134">
        <v>12</v>
      </c>
      <c r="F18" s="134">
        <v>14</v>
      </c>
      <c r="G18" s="147">
        <f>AVERAGE(B18:F18)</f>
        <v>14.6</v>
      </c>
    </row>
    <row r="19" spans="1:8" x14ac:dyDescent="0.25">
      <c r="A19" s="148" t="s">
        <v>99</v>
      </c>
      <c r="B19" s="219"/>
      <c r="C19" s="219"/>
      <c r="D19" s="219"/>
      <c r="E19" s="219"/>
      <c r="F19" s="219"/>
      <c r="G19" s="220"/>
    </row>
    <row r="20" spans="1:8" ht="13.8" thickBot="1" x14ac:dyDescent="0.3">
      <c r="A20" s="151" t="s">
        <v>4</v>
      </c>
      <c r="B20" s="181">
        <f>B19+B18</f>
        <v>17</v>
      </c>
      <c r="C20" s="181">
        <f t="shared" ref="C20:F20" si="0">C19+C18</f>
        <v>20</v>
      </c>
      <c r="D20" s="181">
        <f t="shared" si="0"/>
        <v>10</v>
      </c>
      <c r="E20" s="181">
        <f t="shared" si="0"/>
        <v>12</v>
      </c>
      <c r="F20" s="181">
        <f t="shared" si="0"/>
        <v>14</v>
      </c>
      <c r="G20" s="153">
        <f>AVERAGE(B20:F20)</f>
        <v>14.6</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6.7647058823529411</v>
      </c>
      <c r="C24" s="156">
        <f>C7/C18</f>
        <v>4.55</v>
      </c>
      <c r="D24" s="156">
        <f>D7/D18</f>
        <v>8.3000000000000007</v>
      </c>
      <c r="E24" s="156">
        <f>E7/E18</f>
        <v>7.583333333333333</v>
      </c>
      <c r="F24" s="156">
        <f>F7/F18</f>
        <v>7.5714285714285712</v>
      </c>
      <c r="G24" s="147">
        <f>AVERAGE(B24:F24)</f>
        <v>6.9538935574229699</v>
      </c>
    </row>
    <row r="25" spans="1:8" ht="13.8" thickBot="1" x14ac:dyDescent="0.3">
      <c r="A25" s="157" t="s">
        <v>100</v>
      </c>
      <c r="B25" s="235"/>
      <c r="C25" s="235"/>
      <c r="D25" s="235"/>
      <c r="E25" s="235"/>
      <c r="F25" s="235"/>
      <c r="G25" s="222"/>
    </row>
    <row r="26" spans="1:8" ht="9.9" customHeight="1" thickBot="1" x14ac:dyDescent="0.3">
      <c r="A26" s="160"/>
      <c r="B26" s="160"/>
      <c r="C26" s="160"/>
      <c r="D26" s="160"/>
      <c r="E26" s="160"/>
      <c r="F26" s="160"/>
      <c r="G26" s="160"/>
      <c r="H26" s="160"/>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f>10586+879</f>
        <v>11465</v>
      </c>
      <c r="C29" s="163">
        <f>10581+497</f>
        <v>11078</v>
      </c>
      <c r="D29" s="163">
        <v>10319</v>
      </c>
      <c r="E29" s="163">
        <v>10211</v>
      </c>
      <c r="F29" s="163">
        <v>10314</v>
      </c>
      <c r="G29" s="164">
        <f>AVERAGE(B29:F29)</f>
        <v>10677.4</v>
      </c>
    </row>
    <row r="30" spans="1:8" x14ac:dyDescent="0.25">
      <c r="A30" s="162" t="s">
        <v>9</v>
      </c>
      <c r="B30" s="163">
        <v>108</v>
      </c>
      <c r="C30" s="163">
        <f>63+30</f>
        <v>93</v>
      </c>
      <c r="D30" s="163">
        <v>75</v>
      </c>
      <c r="E30" s="163">
        <v>84</v>
      </c>
      <c r="F30" s="163">
        <v>102</v>
      </c>
      <c r="G30" s="164">
        <f>AVERAGE(B30:F30)</f>
        <v>92.4</v>
      </c>
    </row>
    <row r="31" spans="1:8" ht="13.8" thickBot="1" x14ac:dyDescent="0.3">
      <c r="A31" s="124" t="s">
        <v>4</v>
      </c>
      <c r="B31" s="125">
        <f>SUM(B29:B30)</f>
        <v>11573</v>
      </c>
      <c r="C31" s="125">
        <f>SUM(C29:C30)</f>
        <v>11171</v>
      </c>
      <c r="D31" s="125">
        <f>SUM(D29:D30)</f>
        <v>10394</v>
      </c>
      <c r="E31" s="125">
        <f>SUM(E29:E30)</f>
        <v>10295</v>
      </c>
      <c r="F31" s="125">
        <f>SUM(F29:F30)</f>
        <v>10416</v>
      </c>
      <c r="G31" s="126">
        <f>AVERAGE(B31:F31)</f>
        <v>10769.8</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24.2</v>
      </c>
      <c r="C35" s="165">
        <v>24.3</v>
      </c>
      <c r="D35" s="165">
        <v>23</v>
      </c>
      <c r="E35" s="165">
        <v>22.8</v>
      </c>
      <c r="F35" s="165">
        <v>24.7</v>
      </c>
      <c r="G35" s="147">
        <f>AVERAGE(B35:F35)</f>
        <v>23.8</v>
      </c>
    </row>
    <row r="36" spans="1:8" ht="13.8" thickBot="1" x14ac:dyDescent="0.3">
      <c r="A36" s="166" t="s">
        <v>9</v>
      </c>
      <c r="B36" s="167">
        <v>9</v>
      </c>
      <c r="C36" s="167">
        <v>7.7</v>
      </c>
      <c r="D36" s="167">
        <v>6.7</v>
      </c>
      <c r="E36" s="167">
        <v>7.7</v>
      </c>
      <c r="F36" s="167">
        <v>8</v>
      </c>
      <c r="G36" s="159">
        <f>AVERAGE(B36:F36)</f>
        <v>7.8199999999999985</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14</v>
      </c>
      <c r="C40" s="134">
        <v>13</v>
      </c>
      <c r="D40" s="134">
        <v>15</v>
      </c>
      <c r="E40" s="134">
        <v>15</v>
      </c>
      <c r="F40" s="134">
        <v>15</v>
      </c>
      <c r="G40" s="147">
        <f>AVERAGE(B40:F40)</f>
        <v>14.4</v>
      </c>
    </row>
    <row r="41" spans="1:8" x14ac:dyDescent="0.25">
      <c r="A41" s="162" t="s">
        <v>3</v>
      </c>
      <c r="B41" s="134">
        <v>12</v>
      </c>
      <c r="C41" s="134">
        <v>10</v>
      </c>
      <c r="D41" s="134">
        <v>6</v>
      </c>
      <c r="E41" s="134">
        <v>7</v>
      </c>
      <c r="F41" s="134">
        <v>8</v>
      </c>
      <c r="G41" s="147">
        <f>AVERAGE(B41:F41)</f>
        <v>8.6</v>
      </c>
    </row>
    <row r="42" spans="1:8" x14ac:dyDescent="0.25">
      <c r="A42" s="115" t="s">
        <v>4</v>
      </c>
      <c r="B42" s="116">
        <f>SUM(B40:B41)</f>
        <v>26</v>
      </c>
      <c r="C42" s="116">
        <f>SUM(C40:C41)</f>
        <v>23</v>
      </c>
      <c r="D42" s="116">
        <f>SUM(D40:D41)</f>
        <v>21</v>
      </c>
      <c r="E42" s="116">
        <f>SUM(E40:E41)</f>
        <v>22</v>
      </c>
      <c r="F42" s="116">
        <f>SUM(F40:F41)</f>
        <v>23</v>
      </c>
      <c r="G42" s="119">
        <f>AVERAGE(B42:F42)</f>
        <v>23</v>
      </c>
    </row>
    <row r="43" spans="1:8" ht="13.8" thickBot="1" x14ac:dyDescent="0.3">
      <c r="A43" s="141" t="s">
        <v>48</v>
      </c>
      <c r="B43" s="142">
        <f>B40+(B41/3)</f>
        <v>18</v>
      </c>
      <c r="C43" s="142">
        <f>C40+(C41/3)</f>
        <v>16.333333333333332</v>
      </c>
      <c r="D43" s="142">
        <f>D40+(D41/3)</f>
        <v>17</v>
      </c>
      <c r="E43" s="142">
        <f>E40+(E41/3)</f>
        <v>17.333333333333332</v>
      </c>
      <c r="F43" s="142">
        <f>F40+(F41/3)</f>
        <v>17.666666666666668</v>
      </c>
      <c r="G43" s="169">
        <f>AVERAGE(B43:F43)</f>
        <v>17.266666666666666</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5.7962962962962958</v>
      </c>
      <c r="C47" s="158">
        <f>(C8+C14)/C43</f>
        <v>5.1632653061224492</v>
      </c>
      <c r="D47" s="158">
        <f>(D8+D14)/D43</f>
        <v>4.3725490196078427</v>
      </c>
      <c r="E47" s="158">
        <f>(E8+E14)/E43</f>
        <v>4.75</v>
      </c>
      <c r="F47" s="158">
        <f>(F8+F14)/F43</f>
        <v>5.6603773584905657</v>
      </c>
      <c r="G47" s="159">
        <f>AVERAGE(B47:F47)</f>
        <v>5.1484975961034305</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642.94444444444446</v>
      </c>
      <c r="C51" s="158">
        <f>C31/C43</f>
        <v>683.9387755102041</v>
      </c>
      <c r="D51" s="158">
        <f>D31/D43</f>
        <v>611.41176470588232</v>
      </c>
      <c r="E51" s="158">
        <f>E31/E43</f>
        <v>593.94230769230774</v>
      </c>
      <c r="F51" s="158">
        <f>F31/F43</f>
        <v>589.58490566037733</v>
      </c>
      <c r="G51" s="159">
        <f>AVERAGE(B51:F51)</f>
        <v>624.36443960264319</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v>1137111.06</v>
      </c>
      <c r="C55" s="175">
        <v>1154138.1399999999</v>
      </c>
      <c r="D55" s="175">
        <v>1213802</v>
      </c>
      <c r="E55" s="175">
        <v>1256206</v>
      </c>
      <c r="F55" s="175">
        <v>1178023</v>
      </c>
      <c r="G55" s="176">
        <f>AVERAGE(B55:F55)</f>
        <v>1187856.04</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98.255513695670956</v>
      </c>
      <c r="C59" s="178">
        <f>C55/C31</f>
        <v>103.3155617223167</v>
      </c>
      <c r="D59" s="178">
        <f>D55/D31</f>
        <v>116.77910332884356</v>
      </c>
      <c r="E59" s="178">
        <f>E55/E31</f>
        <v>122.0209810587664</v>
      </c>
      <c r="F59" s="178">
        <f>F55/F31</f>
        <v>113.09744623655914</v>
      </c>
      <c r="G59" s="176">
        <f>AVERAGE(B59:F59)</f>
        <v>110.69372120843134</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63172.83666666667</v>
      </c>
      <c r="C63" s="177">
        <f t="shared" ref="C63:F63" si="1">C55/C43</f>
        <v>70661.518775510209</v>
      </c>
      <c r="D63" s="177">
        <f t="shared" si="1"/>
        <v>71400.117647058825</v>
      </c>
      <c r="E63" s="177">
        <f t="shared" si="1"/>
        <v>72473.423076923078</v>
      </c>
      <c r="F63" s="177">
        <f t="shared" si="1"/>
        <v>66680.547169811311</v>
      </c>
      <c r="G63" s="176">
        <f>AVERAGE(B63:F63)</f>
        <v>68877.688667194016</v>
      </c>
    </row>
  </sheetData>
  <mergeCells count="2">
    <mergeCell ref="B1:D1"/>
    <mergeCell ref="A2:F2"/>
  </mergeCells>
  <phoneticPr fontId="2" type="noConversion"/>
  <printOptions horizontalCentered="1" verticalCentered="1"/>
  <pageMargins left="0.75" right="0.75" top="0.5" bottom="0.55000000000000004" header="0.5" footer="0.2"/>
  <pageSetup scale="98"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8"/>
  <sheetViews>
    <sheetView zoomScaleNormal="100" workbookViewId="0">
      <selection activeCell="F36" sqref="F36"/>
    </sheetView>
  </sheetViews>
  <sheetFormatPr defaultColWidth="9.109375" defaultRowHeight="13.2" x14ac:dyDescent="0.25"/>
  <cols>
    <col min="1" max="1" width="14.6640625" style="31" customWidth="1"/>
    <col min="2" max="2" width="12.6640625" style="31" bestFit="1" customWidth="1"/>
    <col min="3" max="6" width="11.6640625" style="31" customWidth="1"/>
    <col min="7" max="8" width="12.6640625" style="31" customWidth="1"/>
    <col min="9" max="16384" width="9.109375" style="31"/>
  </cols>
  <sheetData>
    <row r="1" spans="1:8" x14ac:dyDescent="0.25">
      <c r="A1" s="128" t="s">
        <v>14</v>
      </c>
      <c r="B1" s="129" t="s">
        <v>18</v>
      </c>
      <c r="C1" s="128"/>
      <c r="D1" s="128"/>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124</v>
      </c>
      <c r="C5" s="134">
        <v>135</v>
      </c>
      <c r="D5" s="134">
        <v>143</v>
      </c>
      <c r="E5" s="134">
        <v>115</v>
      </c>
      <c r="F5" s="134">
        <v>145</v>
      </c>
      <c r="G5" s="136">
        <f>AVERAGE(B5:F5)</f>
        <v>132.4</v>
      </c>
    </row>
    <row r="6" spans="1:8" x14ac:dyDescent="0.25">
      <c r="A6" s="133" t="s">
        <v>3</v>
      </c>
      <c r="B6" s="135">
        <v>12</v>
      </c>
      <c r="C6" s="134">
        <v>16</v>
      </c>
      <c r="D6" s="134">
        <v>18</v>
      </c>
      <c r="E6" s="134">
        <v>15</v>
      </c>
      <c r="F6" s="134">
        <v>10</v>
      </c>
      <c r="G6" s="136">
        <f>AVERAGE(B6:F6)</f>
        <v>14.2</v>
      </c>
    </row>
    <row r="7" spans="1:8" x14ac:dyDescent="0.25">
      <c r="A7" s="115" t="s">
        <v>4</v>
      </c>
      <c r="B7" s="116">
        <f>SUM(B5:B6)</f>
        <v>136</v>
      </c>
      <c r="C7" s="116">
        <f>SUM(C5:C6)</f>
        <v>151</v>
      </c>
      <c r="D7" s="116">
        <f>SUM(D5:D6)</f>
        <v>161</v>
      </c>
      <c r="E7" s="117">
        <f>SUM(E5:E6)</f>
        <v>130</v>
      </c>
      <c r="F7" s="117">
        <f>SUM(F5:F6)</f>
        <v>155</v>
      </c>
      <c r="G7" s="119">
        <f>AVERAGE(B7:F7)</f>
        <v>146.6</v>
      </c>
    </row>
    <row r="8" spans="1:8" ht="13.8" thickBot="1" x14ac:dyDescent="0.3">
      <c r="A8" s="137" t="s">
        <v>47</v>
      </c>
      <c r="B8" s="138">
        <f>B5+(B6/3)</f>
        <v>128</v>
      </c>
      <c r="C8" s="138">
        <f>C5+(C6/3)</f>
        <v>140.33333333333334</v>
      </c>
      <c r="D8" s="138">
        <f>D5+(D6/3)</f>
        <v>149</v>
      </c>
      <c r="E8" s="139">
        <f>E5+(E6/3)</f>
        <v>120</v>
      </c>
      <c r="F8" s="139">
        <f>F5+(F6/3)</f>
        <v>148.33333333333334</v>
      </c>
      <c r="G8" s="140">
        <f>AVERAGE(B8:F8)</f>
        <v>137.13333333333335</v>
      </c>
    </row>
    <row r="9" spans="1:8" ht="7.5" customHeight="1" thickBot="1" x14ac:dyDescent="0.3">
      <c r="A9" s="111"/>
      <c r="B9" s="112"/>
      <c r="C9" s="112"/>
      <c r="D9" s="112"/>
      <c r="E9" s="113"/>
      <c r="F9" s="113"/>
      <c r="G9" s="114"/>
    </row>
    <row r="10" spans="1:8" x14ac:dyDescent="0.25">
      <c r="A10" s="131" t="s">
        <v>5</v>
      </c>
      <c r="B10" s="223"/>
      <c r="C10" s="223"/>
      <c r="D10" s="223"/>
      <c r="E10" s="223"/>
      <c r="F10" s="223"/>
      <c r="G10" s="224"/>
    </row>
    <row r="11" spans="1:8" x14ac:dyDescent="0.25">
      <c r="A11" s="133" t="s">
        <v>2</v>
      </c>
      <c r="B11" s="226"/>
      <c r="C11" s="225"/>
      <c r="D11" s="225"/>
      <c r="E11" s="225"/>
      <c r="F11" s="225"/>
      <c r="G11" s="227"/>
    </row>
    <row r="12" spans="1:8" x14ac:dyDescent="0.25">
      <c r="A12" s="133" t="s">
        <v>3</v>
      </c>
      <c r="B12" s="226"/>
      <c r="C12" s="225"/>
      <c r="D12" s="225"/>
      <c r="E12" s="225"/>
      <c r="F12" s="225"/>
      <c r="G12" s="227"/>
    </row>
    <row r="13" spans="1:8" x14ac:dyDescent="0.25">
      <c r="A13" s="115" t="s">
        <v>4</v>
      </c>
      <c r="B13" s="228"/>
      <c r="C13" s="228"/>
      <c r="D13" s="228"/>
      <c r="E13" s="229"/>
      <c r="F13" s="228"/>
      <c r="G13" s="230"/>
    </row>
    <row r="14" spans="1:8" ht="13.8" thickBot="1" x14ac:dyDescent="0.3">
      <c r="A14" s="141" t="s">
        <v>47</v>
      </c>
      <c r="B14" s="231"/>
      <c r="C14" s="231"/>
      <c r="D14" s="231"/>
      <c r="E14" s="232"/>
      <c r="F14" s="231"/>
      <c r="G14" s="233"/>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12</v>
      </c>
      <c r="C18" s="134">
        <v>16</v>
      </c>
      <c r="D18" s="134">
        <v>24</v>
      </c>
      <c r="E18" s="134">
        <v>17</v>
      </c>
      <c r="F18" s="134">
        <v>20</v>
      </c>
      <c r="G18" s="147">
        <f>AVERAGE(B18:F18)</f>
        <v>17.8</v>
      </c>
    </row>
    <row r="19" spans="1:8" x14ac:dyDescent="0.25">
      <c r="A19" s="148" t="s">
        <v>99</v>
      </c>
      <c r="B19" s="219"/>
      <c r="C19" s="219"/>
      <c r="D19" s="219"/>
      <c r="E19" s="219"/>
      <c r="F19" s="219"/>
      <c r="G19" s="220"/>
    </row>
    <row r="20" spans="1:8" ht="13.8" thickBot="1" x14ac:dyDescent="0.3">
      <c r="A20" s="151" t="s">
        <v>4</v>
      </c>
      <c r="B20" s="181">
        <f>B19+B18</f>
        <v>12</v>
      </c>
      <c r="C20" s="181">
        <f t="shared" ref="C20:F20" si="0">C19+C18</f>
        <v>16</v>
      </c>
      <c r="D20" s="181">
        <f t="shared" si="0"/>
        <v>24</v>
      </c>
      <c r="E20" s="181">
        <f t="shared" si="0"/>
        <v>17</v>
      </c>
      <c r="F20" s="181">
        <f t="shared" si="0"/>
        <v>20</v>
      </c>
      <c r="G20" s="153">
        <f>AVERAGE(B20:F20)</f>
        <v>17.8</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11.333333333333334</v>
      </c>
      <c r="C24" s="156">
        <f>C7/C18</f>
        <v>9.4375</v>
      </c>
      <c r="D24" s="156">
        <f>D7/D18</f>
        <v>6.708333333333333</v>
      </c>
      <c r="E24" s="156">
        <f>E7/E18</f>
        <v>7.6470588235294121</v>
      </c>
      <c r="F24" s="156">
        <f>F7/F18</f>
        <v>7.75</v>
      </c>
      <c r="G24" s="147">
        <f>AVERAGE(B24:F24)</f>
        <v>8.5752450980392148</v>
      </c>
    </row>
    <row r="25" spans="1:8" ht="13.8" thickBot="1" x14ac:dyDescent="0.3">
      <c r="A25" s="157" t="s">
        <v>100</v>
      </c>
      <c r="B25" s="235"/>
      <c r="C25" s="235"/>
      <c r="D25" s="235"/>
      <c r="E25" s="235"/>
      <c r="F25" s="235"/>
      <c r="G25" s="222"/>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4613</v>
      </c>
      <c r="C29" s="163">
        <v>4659</v>
      </c>
      <c r="D29" s="163">
        <v>4704</v>
      </c>
      <c r="E29" s="163">
        <v>4146</v>
      </c>
      <c r="F29" s="163">
        <v>3744</v>
      </c>
      <c r="G29" s="164">
        <f>AVERAGE(B29:F29)</f>
        <v>4373.2</v>
      </c>
    </row>
    <row r="30" spans="1:8" x14ac:dyDescent="0.25">
      <c r="A30" s="162" t="s">
        <v>9</v>
      </c>
      <c r="B30" s="163">
        <v>39</v>
      </c>
      <c r="C30" s="163">
        <v>47</v>
      </c>
      <c r="D30" s="163">
        <v>51</v>
      </c>
      <c r="E30" s="163">
        <v>70</v>
      </c>
      <c r="F30" s="163">
        <v>83</v>
      </c>
      <c r="G30" s="164">
        <f>AVERAGE(B30:F30)</f>
        <v>58</v>
      </c>
    </row>
    <row r="31" spans="1:8" ht="13.8" thickBot="1" x14ac:dyDescent="0.3">
      <c r="A31" s="124" t="s">
        <v>4</v>
      </c>
      <c r="B31" s="125">
        <f>SUM(B29:B30)</f>
        <v>4652</v>
      </c>
      <c r="C31" s="125">
        <f>SUM(C29:C30)</f>
        <v>4706</v>
      </c>
      <c r="D31" s="125">
        <f>SUM(D29:D30)</f>
        <v>4755</v>
      </c>
      <c r="E31" s="125">
        <f>SUM(E29:E30)</f>
        <v>4216</v>
      </c>
      <c r="F31" s="125">
        <f>SUM(F29:F30)</f>
        <v>3827</v>
      </c>
      <c r="G31" s="126">
        <f>AVERAGE(B31:F31)</f>
        <v>4431.2</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17.600000000000001</v>
      </c>
      <c r="C35" s="165">
        <v>18.7</v>
      </c>
      <c r="D35" s="165">
        <v>18.8</v>
      </c>
      <c r="E35" s="165">
        <v>18.100000000000001</v>
      </c>
      <c r="F35" s="165">
        <v>18.7</v>
      </c>
      <c r="G35" s="147">
        <f>AVERAGE(B35:F35)</f>
        <v>18.38</v>
      </c>
    </row>
    <row r="36" spans="1:8" ht="13.8" thickBot="1" x14ac:dyDescent="0.3">
      <c r="A36" s="166" t="s">
        <v>9</v>
      </c>
      <c r="B36" s="235"/>
      <c r="C36" s="235"/>
      <c r="D36" s="167">
        <v>8</v>
      </c>
      <c r="E36" s="235"/>
      <c r="F36" s="235"/>
      <c r="G36" s="159">
        <f>AVERAGE(B36:F36)</f>
        <v>8</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12</v>
      </c>
      <c r="C40" s="134">
        <v>13</v>
      </c>
      <c r="D40" s="134">
        <v>13</v>
      </c>
      <c r="E40" s="134">
        <v>14</v>
      </c>
      <c r="F40" s="134">
        <v>12</v>
      </c>
      <c r="G40" s="147">
        <f>AVERAGE(B40:F40)</f>
        <v>12.8</v>
      </c>
    </row>
    <row r="41" spans="1:8" x14ac:dyDescent="0.25">
      <c r="A41" s="162" t="s">
        <v>3</v>
      </c>
      <c r="B41" s="134">
        <v>11</v>
      </c>
      <c r="C41" s="134">
        <v>8</v>
      </c>
      <c r="D41" s="134">
        <v>10</v>
      </c>
      <c r="E41" s="134">
        <v>10</v>
      </c>
      <c r="F41" s="134">
        <v>12</v>
      </c>
      <c r="G41" s="147">
        <f>AVERAGE(B41:F41)</f>
        <v>10.199999999999999</v>
      </c>
    </row>
    <row r="42" spans="1:8" x14ac:dyDescent="0.25">
      <c r="A42" s="115" t="s">
        <v>4</v>
      </c>
      <c r="B42" s="116">
        <f>SUM(B40:B41)</f>
        <v>23</v>
      </c>
      <c r="C42" s="116">
        <f>SUM(C40:C41)</f>
        <v>21</v>
      </c>
      <c r="D42" s="116">
        <f>SUM(D40:D41)</f>
        <v>23</v>
      </c>
      <c r="E42" s="116">
        <f>SUM(E40:E41)</f>
        <v>24</v>
      </c>
      <c r="F42" s="116">
        <f>SUM(F40:F41)</f>
        <v>24</v>
      </c>
      <c r="G42" s="119">
        <f>AVERAGE(B42:F42)</f>
        <v>23</v>
      </c>
    </row>
    <row r="43" spans="1:8" ht="13.8" thickBot="1" x14ac:dyDescent="0.3">
      <c r="A43" s="141" t="s">
        <v>48</v>
      </c>
      <c r="B43" s="142">
        <f>B40+(B41/3)</f>
        <v>15.666666666666666</v>
      </c>
      <c r="C43" s="142">
        <f>C40+(C41/3)</f>
        <v>15.666666666666666</v>
      </c>
      <c r="D43" s="142">
        <f>D40+(D41/3)</f>
        <v>16.333333333333332</v>
      </c>
      <c r="E43" s="142">
        <f>E40+(E41/3)</f>
        <v>17.333333333333332</v>
      </c>
      <c r="F43" s="142">
        <f>F40+(F41/3)</f>
        <v>16</v>
      </c>
      <c r="G43" s="169">
        <f>AVERAGE(B43:F43)</f>
        <v>16.2</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s="187" customFormat="1" ht="13.8" thickBot="1" x14ac:dyDescent="0.3">
      <c r="A47" s="183" t="s">
        <v>6</v>
      </c>
      <c r="B47" s="184">
        <f>(B8+B14)/B43</f>
        <v>8.1702127659574479</v>
      </c>
      <c r="C47" s="185">
        <f>(C8+C14)/C43</f>
        <v>8.9574468085106389</v>
      </c>
      <c r="D47" s="185">
        <f>(D8+D14)/D43</f>
        <v>9.1224489795918373</v>
      </c>
      <c r="E47" s="185">
        <f>(E8+E14)/E43</f>
        <v>6.9230769230769234</v>
      </c>
      <c r="F47" s="185">
        <f>(F8+F14)/F43</f>
        <v>9.2708333333333339</v>
      </c>
      <c r="G47" s="186">
        <f>AVERAGE(B47:F47)</f>
        <v>8.4888037620940366</v>
      </c>
      <c r="H47" s="31"/>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s="187" customFormat="1" ht="13.8" thickBot="1" x14ac:dyDescent="0.3">
      <c r="A51" s="183" t="s">
        <v>11</v>
      </c>
      <c r="B51" s="184">
        <f>B31/B43</f>
        <v>296.93617021276594</v>
      </c>
      <c r="C51" s="185">
        <f>C31/C43</f>
        <v>300.38297872340428</v>
      </c>
      <c r="D51" s="185">
        <f>D31/D43</f>
        <v>291.12244897959187</v>
      </c>
      <c r="E51" s="185">
        <f>E31/E43</f>
        <v>243.23076923076925</v>
      </c>
      <c r="F51" s="185">
        <f>F31/F43</f>
        <v>239.1875</v>
      </c>
      <c r="G51" s="186">
        <f>AVERAGE(B51:F51)</f>
        <v>274.17197342930626</v>
      </c>
      <c r="H51" s="31"/>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s="187" customFormat="1" ht="13.8" thickBot="1" x14ac:dyDescent="0.3">
      <c r="A55" s="183" t="s">
        <v>12</v>
      </c>
      <c r="B55" s="241">
        <f>1211623.71+18761.28</f>
        <v>1230384.99</v>
      </c>
      <c r="C55" s="188">
        <f>1297806.72+14096.12+7899</f>
        <v>1319801.8400000001</v>
      </c>
      <c r="D55" s="241">
        <v>1392835</v>
      </c>
      <c r="E55" s="188">
        <v>1497860</v>
      </c>
      <c r="F55" s="188">
        <v>1341176</v>
      </c>
      <c r="G55" s="189">
        <f>AVERAGE(B55:F55)</f>
        <v>1356411.5660000001</v>
      </c>
      <c r="H55" s="31"/>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55"/>
      <c r="B58" s="237" t="s">
        <v>84</v>
      </c>
      <c r="C58" s="237" t="s">
        <v>88</v>
      </c>
      <c r="D58" s="237" t="s">
        <v>93</v>
      </c>
      <c r="E58" s="237" t="s">
        <v>103</v>
      </c>
      <c r="F58" s="237" t="s">
        <v>116</v>
      </c>
      <c r="G58" s="238" t="s">
        <v>1</v>
      </c>
    </row>
    <row r="59" spans="1:8" ht="13.8" thickBot="1" x14ac:dyDescent="0.3">
      <c r="A59" s="157" t="s">
        <v>13</v>
      </c>
      <c r="B59" s="239">
        <f>B55/B31</f>
        <v>264.48516552020635</v>
      </c>
      <c r="C59" s="239">
        <f t="shared" ref="C59:F59" si="1">C55/C31</f>
        <v>280.45087972800684</v>
      </c>
      <c r="D59" s="239">
        <f t="shared" si="1"/>
        <v>292.92008412197686</v>
      </c>
      <c r="E59" s="239">
        <f t="shared" si="1"/>
        <v>355.27988614800756</v>
      </c>
      <c r="F59" s="239">
        <f t="shared" si="1"/>
        <v>350.45100600992947</v>
      </c>
      <c r="G59" s="240">
        <f>AVERAGE(B59:F59)</f>
        <v>308.71740430562539</v>
      </c>
    </row>
    <row r="60" spans="1:8" ht="13.8" thickBot="1" x14ac:dyDescent="0.3"/>
    <row r="61" spans="1:8" x14ac:dyDescent="0.25">
      <c r="A61" s="120" t="s">
        <v>110</v>
      </c>
      <c r="B61" s="121"/>
      <c r="C61" s="121"/>
      <c r="D61" s="121"/>
      <c r="E61" s="121"/>
      <c r="F61" s="121"/>
      <c r="G61" s="122"/>
    </row>
    <row r="62" spans="1:8" x14ac:dyDescent="0.25">
      <c r="A62" s="155"/>
      <c r="B62" s="237" t="s">
        <v>84</v>
      </c>
      <c r="C62" s="237" t="s">
        <v>88</v>
      </c>
      <c r="D62" s="237" t="s">
        <v>93</v>
      </c>
      <c r="E62" s="237" t="s">
        <v>103</v>
      </c>
      <c r="F62" s="237" t="s">
        <v>116</v>
      </c>
      <c r="G62" s="238" t="s">
        <v>1</v>
      </c>
    </row>
    <row r="63" spans="1:8" ht="13.8" thickBot="1" x14ac:dyDescent="0.3">
      <c r="A63" s="157" t="s">
        <v>13</v>
      </c>
      <c r="B63" s="239">
        <f>B55/B43</f>
        <v>78535.212127659572</v>
      </c>
      <c r="C63" s="239">
        <f t="shared" ref="C63:F63" si="2">C55/C43</f>
        <v>84242.670638297874</v>
      </c>
      <c r="D63" s="239">
        <f t="shared" si="2"/>
        <v>85275.612244897959</v>
      </c>
      <c r="E63" s="239">
        <f t="shared" si="2"/>
        <v>86415</v>
      </c>
      <c r="F63" s="239">
        <f t="shared" si="2"/>
        <v>83823.5</v>
      </c>
      <c r="G63" s="240">
        <f>AVERAGE(B63:F63)</f>
        <v>83658.399002171078</v>
      </c>
    </row>
    <row r="65" spans="1:8" x14ac:dyDescent="0.25">
      <c r="A65" s="190"/>
      <c r="B65" s="190"/>
      <c r="C65" s="190"/>
      <c r="D65" s="190"/>
      <c r="E65" s="190"/>
      <c r="F65" s="190"/>
      <c r="G65" s="190"/>
      <c r="H65" s="190"/>
    </row>
    <row r="67" spans="1:8" x14ac:dyDescent="0.25">
      <c r="A67" s="191"/>
      <c r="B67" s="191"/>
      <c r="C67" s="191"/>
      <c r="D67" s="191"/>
      <c r="E67" s="191"/>
      <c r="F67" s="191"/>
      <c r="G67" s="191"/>
      <c r="H67" s="191"/>
    </row>
    <row r="68" spans="1:8" x14ac:dyDescent="0.25">
      <c r="A68" s="191"/>
      <c r="B68" s="191"/>
      <c r="C68" s="191"/>
      <c r="D68" s="191"/>
      <c r="E68" s="191"/>
      <c r="F68" s="191"/>
      <c r="G68" s="191"/>
      <c r="H68" s="191"/>
    </row>
  </sheetData>
  <phoneticPr fontId="2" type="noConversion"/>
  <printOptions horizontalCentered="1" verticalCentered="1"/>
  <pageMargins left="0.75" right="0.75" top="0.5" bottom="0.55000000000000004" header="0.5" footer="0.2"/>
  <pageSetup scale="96"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I34" sqref="I34"/>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129" t="s">
        <v>31</v>
      </c>
      <c r="C1" s="128"/>
      <c r="D1" s="128"/>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37</v>
      </c>
      <c r="C5" s="134">
        <v>39</v>
      </c>
      <c r="D5" s="134">
        <v>31</v>
      </c>
      <c r="E5" s="134">
        <v>26</v>
      </c>
      <c r="F5" s="134">
        <v>29</v>
      </c>
      <c r="G5" s="136">
        <f>AVERAGE(B5:F5)</f>
        <v>32.4</v>
      </c>
    </row>
    <row r="6" spans="1:8" x14ac:dyDescent="0.25">
      <c r="A6" s="133" t="s">
        <v>3</v>
      </c>
      <c r="B6" s="135">
        <v>11</v>
      </c>
      <c r="C6" s="134">
        <v>4</v>
      </c>
      <c r="D6" s="134">
        <v>8</v>
      </c>
      <c r="E6" s="134">
        <v>10</v>
      </c>
      <c r="F6" s="134">
        <v>11</v>
      </c>
      <c r="G6" s="136">
        <f>AVERAGE(B6:F6)</f>
        <v>8.8000000000000007</v>
      </c>
    </row>
    <row r="7" spans="1:8" x14ac:dyDescent="0.25">
      <c r="A7" s="115" t="s">
        <v>4</v>
      </c>
      <c r="B7" s="116">
        <f>SUM(B5:B6)</f>
        <v>48</v>
      </c>
      <c r="C7" s="116">
        <f>SUM(C5:C6)</f>
        <v>43</v>
      </c>
      <c r="D7" s="116">
        <f>SUM(D5:D6)</f>
        <v>39</v>
      </c>
      <c r="E7" s="117">
        <f>SUM(E5:E6)</f>
        <v>36</v>
      </c>
      <c r="F7" s="117">
        <f>SUM(F5:F6)</f>
        <v>40</v>
      </c>
      <c r="G7" s="119">
        <f>AVERAGE(B7:F7)</f>
        <v>41.2</v>
      </c>
    </row>
    <row r="8" spans="1:8" ht="13.8" thickBot="1" x14ac:dyDescent="0.3">
      <c r="A8" s="137" t="s">
        <v>47</v>
      </c>
      <c r="B8" s="138">
        <f>B5+(B6/3)</f>
        <v>40.666666666666664</v>
      </c>
      <c r="C8" s="138">
        <f>C5+(C6/3)</f>
        <v>40.333333333333336</v>
      </c>
      <c r="D8" s="138">
        <f>D5+(D6/3)</f>
        <v>33.666666666666664</v>
      </c>
      <c r="E8" s="139">
        <f>E5+(E6/3)</f>
        <v>29.333333333333332</v>
      </c>
      <c r="F8" s="139">
        <f>F5+(F6/3)</f>
        <v>32.666666666666664</v>
      </c>
      <c r="G8" s="140">
        <f>AVERAGE(B8:F8)</f>
        <v>35.333333333333329</v>
      </c>
    </row>
    <row r="9" spans="1:8" ht="7.5" customHeight="1" thickBot="1" x14ac:dyDescent="0.3">
      <c r="A9" s="111"/>
      <c r="B9" s="112"/>
      <c r="C9" s="112"/>
      <c r="D9" s="112"/>
      <c r="E9" s="113"/>
      <c r="F9" s="113"/>
      <c r="G9" s="114"/>
    </row>
    <row r="10" spans="1:8" x14ac:dyDescent="0.25">
      <c r="A10" s="131" t="s">
        <v>5</v>
      </c>
      <c r="B10" s="223"/>
      <c r="C10" s="223"/>
      <c r="D10" s="223"/>
      <c r="E10" s="223"/>
      <c r="F10" s="223"/>
      <c r="G10" s="224"/>
    </row>
    <row r="11" spans="1:8" x14ac:dyDescent="0.25">
      <c r="A11" s="133" t="s">
        <v>2</v>
      </c>
      <c r="B11" s="226"/>
      <c r="C11" s="225"/>
      <c r="D11" s="225"/>
      <c r="E11" s="225"/>
      <c r="F11" s="225"/>
      <c r="G11" s="227"/>
    </row>
    <row r="12" spans="1:8" x14ac:dyDescent="0.25">
      <c r="A12" s="133" t="s">
        <v>3</v>
      </c>
      <c r="B12" s="226"/>
      <c r="C12" s="225"/>
      <c r="D12" s="225"/>
      <c r="E12" s="225"/>
      <c r="F12" s="225"/>
      <c r="G12" s="227"/>
    </row>
    <row r="13" spans="1:8" x14ac:dyDescent="0.25">
      <c r="A13" s="115" t="s">
        <v>4</v>
      </c>
      <c r="B13" s="228"/>
      <c r="C13" s="228"/>
      <c r="D13" s="228"/>
      <c r="E13" s="229"/>
      <c r="F13" s="228"/>
      <c r="G13" s="230"/>
    </row>
    <row r="14" spans="1:8" ht="13.8" thickBot="1" x14ac:dyDescent="0.3">
      <c r="A14" s="141" t="s">
        <v>47</v>
      </c>
      <c r="B14" s="231"/>
      <c r="C14" s="231"/>
      <c r="D14" s="231"/>
      <c r="E14" s="232"/>
      <c r="F14" s="231"/>
      <c r="G14" s="233"/>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3</v>
      </c>
      <c r="C18" s="134">
        <v>2</v>
      </c>
      <c r="D18" s="134">
        <v>5</v>
      </c>
      <c r="E18" s="134">
        <v>6</v>
      </c>
      <c r="F18" s="134">
        <v>6</v>
      </c>
      <c r="G18" s="147">
        <f>AVERAGE(B18:F18)</f>
        <v>4.4000000000000004</v>
      </c>
    </row>
    <row r="19" spans="1:8" x14ac:dyDescent="0.25">
      <c r="A19" s="148" t="s">
        <v>99</v>
      </c>
      <c r="B19" s="219"/>
      <c r="C19" s="219"/>
      <c r="D19" s="219"/>
      <c r="E19" s="219"/>
      <c r="F19" s="219"/>
      <c r="G19" s="220"/>
    </row>
    <row r="20" spans="1:8" ht="13.8" thickBot="1" x14ac:dyDescent="0.3">
      <c r="A20" s="151" t="s">
        <v>4</v>
      </c>
      <c r="B20" s="181">
        <f>B19+B18</f>
        <v>3</v>
      </c>
      <c r="C20" s="181">
        <f t="shared" ref="C20:F20" si="0">C19+C18</f>
        <v>2</v>
      </c>
      <c r="D20" s="181">
        <f t="shared" si="0"/>
        <v>5</v>
      </c>
      <c r="E20" s="181">
        <f t="shared" si="0"/>
        <v>6</v>
      </c>
      <c r="F20" s="181">
        <f t="shared" si="0"/>
        <v>6</v>
      </c>
      <c r="G20" s="153">
        <f>AVERAGE(B20:F20)</f>
        <v>4.4000000000000004</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16</v>
      </c>
      <c r="C24" s="156">
        <f>C7/C18</f>
        <v>21.5</v>
      </c>
      <c r="D24" s="156">
        <f>D7/D18</f>
        <v>7.8</v>
      </c>
      <c r="E24" s="156">
        <f>E7/E18</f>
        <v>6</v>
      </c>
      <c r="F24" s="156">
        <f>F7/F18</f>
        <v>6.666666666666667</v>
      </c>
      <c r="G24" s="147">
        <f>AVERAGE(B24:F24)</f>
        <v>11.593333333333332</v>
      </c>
    </row>
    <row r="25" spans="1:8" ht="13.8" thickBot="1" x14ac:dyDescent="0.3">
      <c r="A25" s="157" t="s">
        <v>100</v>
      </c>
      <c r="B25" s="235"/>
      <c r="C25" s="235"/>
      <c r="D25" s="235"/>
      <c r="E25" s="235"/>
      <c r="F25" s="235"/>
      <c r="G25" s="222"/>
    </row>
    <row r="26" spans="1:8" ht="9.9" customHeight="1" thickBot="1" x14ac:dyDescent="0.3">
      <c r="A26" s="160"/>
      <c r="B26" s="160"/>
      <c r="C26" s="160"/>
      <c r="D26" s="160"/>
      <c r="E26" s="160"/>
      <c r="F26" s="160"/>
      <c r="G26" s="160"/>
      <c r="H26" s="160"/>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3253</v>
      </c>
      <c r="C29" s="163">
        <v>3314</v>
      </c>
      <c r="D29" s="163">
        <v>3060</v>
      </c>
      <c r="E29" s="163">
        <v>2752</v>
      </c>
      <c r="F29" s="163">
        <v>3152</v>
      </c>
      <c r="G29" s="164">
        <f>AVERAGE(B29:F29)</f>
        <v>3106.2</v>
      </c>
    </row>
    <row r="30" spans="1:8" x14ac:dyDescent="0.25">
      <c r="A30" s="162" t="s">
        <v>9</v>
      </c>
      <c r="B30" s="163">
        <v>48</v>
      </c>
      <c r="C30" s="163">
        <v>57</v>
      </c>
      <c r="D30" s="163">
        <v>75</v>
      </c>
      <c r="E30" s="163">
        <v>81</v>
      </c>
      <c r="F30" s="163">
        <v>60</v>
      </c>
      <c r="G30" s="164">
        <f>AVERAGE(B30:F30)</f>
        <v>64.2</v>
      </c>
    </row>
    <row r="31" spans="1:8" ht="13.8" thickBot="1" x14ac:dyDescent="0.3">
      <c r="A31" s="124" t="s">
        <v>4</v>
      </c>
      <c r="B31" s="125">
        <f>SUM(B29:B30)</f>
        <v>3301</v>
      </c>
      <c r="C31" s="125">
        <f>SUM(C29:C30)</f>
        <v>3371</v>
      </c>
      <c r="D31" s="125">
        <f>SUM(D29:D30)</f>
        <v>3135</v>
      </c>
      <c r="E31" s="125">
        <f>SUM(E29:E30)</f>
        <v>2833</v>
      </c>
      <c r="F31" s="125">
        <f>SUM(F29:F30)</f>
        <v>3212</v>
      </c>
      <c r="G31" s="126">
        <f>AVERAGE(B31:F31)</f>
        <v>3170.4</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18.3</v>
      </c>
      <c r="C35" s="165">
        <v>18.2</v>
      </c>
      <c r="D35" s="165">
        <v>16.100000000000001</v>
      </c>
      <c r="E35" s="165">
        <v>16.899999999999999</v>
      </c>
      <c r="F35" s="165">
        <v>19.5</v>
      </c>
      <c r="G35" s="147">
        <f>AVERAGE(B35:F35)</f>
        <v>17.8</v>
      </c>
    </row>
    <row r="36" spans="1:8" ht="13.8" thickBot="1" x14ac:dyDescent="0.3">
      <c r="A36" s="166" t="s">
        <v>9</v>
      </c>
      <c r="B36" s="167">
        <v>8</v>
      </c>
      <c r="C36" s="167">
        <v>11</v>
      </c>
      <c r="D36" s="167">
        <v>15</v>
      </c>
      <c r="E36" s="167">
        <v>14</v>
      </c>
      <c r="F36" s="167">
        <v>11</v>
      </c>
      <c r="G36" s="159">
        <f>AVERAGE(B36:F36)</f>
        <v>11.8</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8</v>
      </c>
      <c r="C40" s="134">
        <v>7</v>
      </c>
      <c r="D40" s="134">
        <v>7</v>
      </c>
      <c r="E40" s="134">
        <v>7</v>
      </c>
      <c r="F40" s="134">
        <v>7</v>
      </c>
      <c r="G40" s="147">
        <f>AVERAGE(B40:F40)</f>
        <v>7.2</v>
      </c>
    </row>
    <row r="41" spans="1:8" x14ac:dyDescent="0.25">
      <c r="A41" s="162" t="s">
        <v>3</v>
      </c>
      <c r="B41" s="134">
        <v>0</v>
      </c>
      <c r="C41" s="134">
        <v>0</v>
      </c>
      <c r="D41" s="134">
        <v>0</v>
      </c>
      <c r="E41" s="134">
        <v>1</v>
      </c>
      <c r="F41" s="134">
        <v>2</v>
      </c>
      <c r="G41" s="147">
        <f>AVERAGE(B41:F41)</f>
        <v>0.6</v>
      </c>
    </row>
    <row r="42" spans="1:8" x14ac:dyDescent="0.25">
      <c r="A42" s="115" t="s">
        <v>4</v>
      </c>
      <c r="B42" s="116">
        <f>SUM(B40:B41)</f>
        <v>8</v>
      </c>
      <c r="C42" s="116">
        <f>SUM(C40:C41)</f>
        <v>7</v>
      </c>
      <c r="D42" s="116">
        <f>SUM(D40:D41)</f>
        <v>7</v>
      </c>
      <c r="E42" s="116">
        <f>SUM(E40:E41)</f>
        <v>8</v>
      </c>
      <c r="F42" s="116">
        <f>SUM(F40:F41)</f>
        <v>9</v>
      </c>
      <c r="G42" s="119">
        <f>AVERAGE(B42:F42)</f>
        <v>7.8</v>
      </c>
    </row>
    <row r="43" spans="1:8" ht="13.8" thickBot="1" x14ac:dyDescent="0.3">
      <c r="A43" s="141" t="s">
        <v>48</v>
      </c>
      <c r="B43" s="142">
        <f>B40+(B41/3)</f>
        <v>8</v>
      </c>
      <c r="C43" s="142">
        <f>C40+(C41/3)</f>
        <v>7</v>
      </c>
      <c r="D43" s="142">
        <f>D40+(D41/3)</f>
        <v>7</v>
      </c>
      <c r="E43" s="142">
        <f>E40+(E41/3)</f>
        <v>7.333333333333333</v>
      </c>
      <c r="F43" s="142">
        <f>F40+(F41/3)</f>
        <v>7.666666666666667</v>
      </c>
      <c r="G43" s="169">
        <f>AVERAGE(B43:F43)</f>
        <v>7.4</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5.083333333333333</v>
      </c>
      <c r="C47" s="158">
        <f>(C8+C14)/C43</f>
        <v>5.7619047619047619</v>
      </c>
      <c r="D47" s="158">
        <f>(D8+D14)/D43</f>
        <v>4.8095238095238093</v>
      </c>
      <c r="E47" s="158">
        <f>(E8+E14)/E43</f>
        <v>4</v>
      </c>
      <c r="F47" s="158">
        <f>(F8+F14)/F43</f>
        <v>4.2608695652173907</v>
      </c>
      <c r="G47" s="159">
        <f>AVERAGE(B47:F47)</f>
        <v>4.783126293995859</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412.625</v>
      </c>
      <c r="C51" s="158">
        <f>C31/C43</f>
        <v>481.57142857142856</v>
      </c>
      <c r="D51" s="158">
        <f>D31/D43</f>
        <v>447.85714285714283</v>
      </c>
      <c r="E51" s="158">
        <f>E31/E43</f>
        <v>386.31818181818181</v>
      </c>
      <c r="F51" s="158">
        <f>F31/F43</f>
        <v>418.95652173913044</v>
      </c>
      <c r="G51" s="159">
        <f>AVERAGE(B51:F51)</f>
        <v>429.46565499717673</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f>644154.7+32354.52</f>
        <v>676509.22</v>
      </c>
      <c r="C55" s="175">
        <f>659396.77+5465.83</f>
        <v>664862.6</v>
      </c>
      <c r="D55" s="175">
        <v>743373</v>
      </c>
      <c r="E55" s="175">
        <v>725203</v>
      </c>
      <c r="F55" s="175">
        <v>758990</v>
      </c>
      <c r="G55" s="176">
        <f>AVERAGE(B55:F55)</f>
        <v>713787.56400000001</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204.94069069978792</v>
      </c>
      <c r="C59" s="178">
        <f>C55/C31</f>
        <v>197.2300800949273</v>
      </c>
      <c r="D59" s="178">
        <f>D55/D31</f>
        <v>237.12057416267942</v>
      </c>
      <c r="E59" s="178">
        <f>E55/E31</f>
        <v>255.98411577832687</v>
      </c>
      <c r="F59" s="178">
        <f>F55/F31</f>
        <v>236.29825653798255</v>
      </c>
      <c r="G59" s="176">
        <f>AVERAGE(B59:F59)</f>
        <v>226.31474345474081</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84563.652499999997</v>
      </c>
      <c r="C63" s="177">
        <f t="shared" ref="C63:D63" si="1">C55/C43</f>
        <v>94980.371428571423</v>
      </c>
      <c r="D63" s="177">
        <f t="shared" si="1"/>
        <v>106196.14285714286</v>
      </c>
      <c r="E63" s="177">
        <f>E55/E43</f>
        <v>98891.318181818191</v>
      </c>
      <c r="F63" s="177">
        <f>F55/F43</f>
        <v>98998.695652173905</v>
      </c>
      <c r="G63" s="176">
        <f>AVERAGE(B63:F63)</f>
        <v>96726.036123941274</v>
      </c>
    </row>
  </sheetData>
  <phoneticPr fontId="2" type="noConversion"/>
  <printOptions horizontalCentered="1" verticalCentered="1"/>
  <pageMargins left="0.75" right="0.75" top="0.5" bottom="0.55000000000000004" header="0.5" footer="0.2"/>
  <pageSetup scale="96"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5"/>
  <sheetViews>
    <sheetView topLeftCell="A40" zoomScaleNormal="100" workbookViewId="0">
      <selection activeCell="A65" sqref="A65"/>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327" t="s">
        <v>111</v>
      </c>
      <c r="C1" s="329"/>
      <c r="D1" s="329"/>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124</v>
      </c>
      <c r="G4" s="132" t="s">
        <v>1</v>
      </c>
    </row>
    <row r="5" spans="1:8" x14ac:dyDescent="0.25">
      <c r="A5" s="133" t="s">
        <v>2</v>
      </c>
      <c r="B5" s="135">
        <v>248</v>
      </c>
      <c r="C5" s="134">
        <v>243</v>
      </c>
      <c r="D5" s="134">
        <v>184</v>
      </c>
      <c r="E5" s="134">
        <v>164</v>
      </c>
      <c r="F5" s="134">
        <v>222</v>
      </c>
      <c r="G5" s="136">
        <f>AVERAGE(B5:F5)</f>
        <v>212.2</v>
      </c>
    </row>
    <row r="6" spans="1:8" x14ac:dyDescent="0.25">
      <c r="A6" s="133" t="s">
        <v>3</v>
      </c>
      <c r="B6" s="135">
        <v>34</v>
      </c>
      <c r="C6" s="134">
        <v>29</v>
      </c>
      <c r="D6" s="134">
        <v>36</v>
      </c>
      <c r="E6" s="134">
        <v>38</v>
      </c>
      <c r="F6" s="134">
        <v>30</v>
      </c>
      <c r="G6" s="136">
        <f>AVERAGE(B6:F6)</f>
        <v>33.4</v>
      </c>
    </row>
    <row r="7" spans="1:8" x14ac:dyDescent="0.25">
      <c r="A7" s="115" t="s">
        <v>4</v>
      </c>
      <c r="B7" s="116">
        <f>SUM(B5:B6)</f>
        <v>282</v>
      </c>
      <c r="C7" s="116">
        <f>SUM(C5:C6)</f>
        <v>272</v>
      </c>
      <c r="D7" s="116">
        <f>SUM(D5:D6)</f>
        <v>220</v>
      </c>
      <c r="E7" s="117">
        <f>SUM(E5:E6)</f>
        <v>202</v>
      </c>
      <c r="F7" s="117">
        <f>SUM(F5:F6)</f>
        <v>252</v>
      </c>
      <c r="G7" s="119">
        <f>AVERAGE(B7:F7)</f>
        <v>245.6</v>
      </c>
    </row>
    <row r="8" spans="1:8" ht="13.8" thickBot="1" x14ac:dyDescent="0.3">
      <c r="A8" s="137" t="s">
        <v>47</v>
      </c>
      <c r="B8" s="138">
        <f>B5+(B6/3)</f>
        <v>259.33333333333331</v>
      </c>
      <c r="C8" s="138">
        <f>C5+(C6/3)</f>
        <v>252.66666666666666</v>
      </c>
      <c r="D8" s="138">
        <f>D5+(D6/3)</f>
        <v>196</v>
      </c>
      <c r="E8" s="139">
        <f>E5+(E6/3)</f>
        <v>176.66666666666666</v>
      </c>
      <c r="F8" s="139">
        <f>F5+(F6/3)</f>
        <v>232</v>
      </c>
      <c r="G8" s="140">
        <f>AVERAGE(B8:F8)</f>
        <v>223.33333333333331</v>
      </c>
    </row>
    <row r="9" spans="1:8" ht="7.5" customHeight="1" thickBot="1" x14ac:dyDescent="0.3">
      <c r="A9" s="111"/>
      <c r="B9" s="112"/>
      <c r="C9" s="112"/>
      <c r="D9" s="112"/>
      <c r="E9" s="113"/>
      <c r="F9" s="113"/>
      <c r="G9" s="114"/>
    </row>
    <row r="10" spans="1:8" x14ac:dyDescent="0.25">
      <c r="A10" s="131" t="s">
        <v>5</v>
      </c>
      <c r="B10" s="106"/>
      <c r="C10" s="106"/>
      <c r="D10" s="106"/>
      <c r="E10" s="106"/>
      <c r="F10" s="106"/>
      <c r="G10" s="132"/>
    </row>
    <row r="11" spans="1:8" x14ac:dyDescent="0.25">
      <c r="A11" s="133" t="s">
        <v>2</v>
      </c>
      <c r="B11" s="135">
        <v>34</v>
      </c>
      <c r="C11" s="134">
        <v>26</v>
      </c>
      <c r="D11" s="134">
        <v>12</v>
      </c>
      <c r="E11" s="134">
        <v>12</v>
      </c>
      <c r="F11" s="134">
        <v>9</v>
      </c>
      <c r="G11" s="136">
        <f>AVERAGE(B11:F11)</f>
        <v>18.600000000000001</v>
      </c>
    </row>
    <row r="12" spans="1:8" x14ac:dyDescent="0.25">
      <c r="A12" s="133" t="s">
        <v>3</v>
      </c>
      <c r="B12" s="135">
        <v>26</v>
      </c>
      <c r="C12" s="134">
        <v>23</v>
      </c>
      <c r="D12" s="134">
        <v>26</v>
      </c>
      <c r="E12" s="134">
        <v>14</v>
      </c>
      <c r="F12" s="134">
        <v>17</v>
      </c>
      <c r="G12" s="136">
        <f>AVERAGE(B12:F12)</f>
        <v>21.2</v>
      </c>
    </row>
    <row r="13" spans="1:8" x14ac:dyDescent="0.25">
      <c r="A13" s="115" t="s">
        <v>4</v>
      </c>
      <c r="B13" s="116">
        <f>SUM(B11:B12)</f>
        <v>60</v>
      </c>
      <c r="C13" s="116">
        <f>SUM(C11:C12)</f>
        <v>49</v>
      </c>
      <c r="D13" s="116">
        <f>SUM(D11:D12)</f>
        <v>38</v>
      </c>
      <c r="E13" s="117">
        <f>SUM(E11:E12)</f>
        <v>26</v>
      </c>
      <c r="F13" s="116">
        <f>SUM(F11:F12)</f>
        <v>26</v>
      </c>
      <c r="G13" s="118">
        <f>AVERAGE(B13:F13)</f>
        <v>39.799999999999997</v>
      </c>
    </row>
    <row r="14" spans="1:8" ht="13.8" thickBot="1" x14ac:dyDescent="0.3">
      <c r="A14" s="141" t="s">
        <v>47</v>
      </c>
      <c r="B14" s="142">
        <f>B11+(B12/3)</f>
        <v>42.666666666666664</v>
      </c>
      <c r="C14" s="142">
        <f>C11+(C12/3)</f>
        <v>33.666666666666664</v>
      </c>
      <c r="D14" s="142">
        <f>D11+(D12/3)</f>
        <v>20.666666666666664</v>
      </c>
      <c r="E14" s="143">
        <f>E11+(E12/3)</f>
        <v>16.666666666666668</v>
      </c>
      <c r="F14" s="142">
        <f>F11+(F12/3)</f>
        <v>14.666666666666668</v>
      </c>
      <c r="G14" s="144">
        <f>AVERAGE(B14:F14)</f>
        <v>25.666666666666668</v>
      </c>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124</v>
      </c>
      <c r="G17" s="132" t="s">
        <v>1</v>
      </c>
    </row>
    <row r="18" spans="1:8" x14ac:dyDescent="0.25">
      <c r="A18" s="145" t="s">
        <v>98</v>
      </c>
      <c r="B18" s="134">
        <v>39</v>
      </c>
      <c r="C18" s="134">
        <v>47</v>
      </c>
      <c r="D18" s="134">
        <v>47</v>
      </c>
      <c r="E18" s="371">
        <v>37</v>
      </c>
      <c r="F18" s="134">
        <v>36</v>
      </c>
      <c r="G18" s="147">
        <f>AVERAGE(B18:F18)</f>
        <v>41.2</v>
      </c>
    </row>
    <row r="19" spans="1:8" x14ac:dyDescent="0.25">
      <c r="A19" s="148" t="s">
        <v>99</v>
      </c>
      <c r="B19" s="149">
        <v>12</v>
      </c>
      <c r="C19" s="149">
        <v>17</v>
      </c>
      <c r="D19" s="149">
        <v>20</v>
      </c>
      <c r="E19" s="149">
        <v>8</v>
      </c>
      <c r="F19" s="149">
        <v>3</v>
      </c>
      <c r="G19" s="150">
        <f>AVERAGE(B19:F19)</f>
        <v>12</v>
      </c>
    </row>
    <row r="20" spans="1:8" ht="13.8" thickBot="1" x14ac:dyDescent="0.3">
      <c r="A20" s="151" t="s">
        <v>4</v>
      </c>
      <c r="B20" s="181">
        <f>B19+B18</f>
        <v>51</v>
      </c>
      <c r="C20" s="181">
        <f t="shared" ref="C20:F20" si="0">C19+C18</f>
        <v>64</v>
      </c>
      <c r="D20" s="181">
        <f t="shared" si="0"/>
        <v>67</v>
      </c>
      <c r="E20" s="181">
        <f t="shared" si="0"/>
        <v>45</v>
      </c>
      <c r="F20" s="181">
        <f t="shared" si="0"/>
        <v>39</v>
      </c>
      <c r="G20" s="153">
        <f>AVERAGE(B20:F20)</f>
        <v>53.2</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7.2307692307692308</v>
      </c>
      <c r="C24" s="156">
        <f>C7/C18</f>
        <v>5.7872340425531918</v>
      </c>
      <c r="D24" s="156">
        <f>D7/D18</f>
        <v>4.6808510638297873</v>
      </c>
      <c r="E24" s="156">
        <f>E7/E18</f>
        <v>5.4594594594594597</v>
      </c>
      <c r="F24" s="156">
        <f>F7/F18</f>
        <v>7</v>
      </c>
      <c r="G24" s="147">
        <f>AVERAGE(B24:F24)</f>
        <v>6.0316627593223338</v>
      </c>
    </row>
    <row r="25" spans="1:8" ht="13.8" thickBot="1" x14ac:dyDescent="0.3">
      <c r="A25" s="157" t="s">
        <v>100</v>
      </c>
      <c r="B25" s="158">
        <f>B13/B19</f>
        <v>5</v>
      </c>
      <c r="C25" s="158">
        <f>C13/C19</f>
        <v>2.8823529411764706</v>
      </c>
      <c r="D25" s="158">
        <f>D13/D19</f>
        <v>1.9</v>
      </c>
      <c r="E25" s="158">
        <f>E13/E19</f>
        <v>3.25</v>
      </c>
      <c r="F25" s="158">
        <f>F13/F19</f>
        <v>8.6666666666666661</v>
      </c>
      <c r="G25" s="159">
        <f>AVERAGE(B25:F25)</f>
        <v>4.3398039215686275</v>
      </c>
    </row>
    <row r="26" spans="1:8" ht="9.9" customHeight="1" thickBot="1" x14ac:dyDescent="0.3">
      <c r="A26" s="160"/>
      <c r="B26" s="160"/>
      <c r="C26" s="160"/>
      <c r="D26" s="160"/>
      <c r="E26" s="160"/>
      <c r="F26" s="160"/>
      <c r="G26" s="160"/>
      <c r="H26" s="160"/>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124</v>
      </c>
      <c r="G28" s="132" t="s">
        <v>1</v>
      </c>
    </row>
    <row r="29" spans="1:8" x14ac:dyDescent="0.25">
      <c r="A29" s="162" t="s">
        <v>102</v>
      </c>
      <c r="B29" s="163">
        <v>3054</v>
      </c>
      <c r="C29" s="163">
        <v>3558</v>
      </c>
      <c r="D29" s="163">
        <v>2887</v>
      </c>
      <c r="E29" s="163">
        <v>2296</v>
      </c>
      <c r="F29" s="163">
        <v>4294</v>
      </c>
      <c r="G29" s="164">
        <f>AVERAGE(B29:F29)</f>
        <v>3217.8</v>
      </c>
    </row>
    <row r="30" spans="1:8" x14ac:dyDescent="0.25">
      <c r="A30" s="162" t="s">
        <v>9</v>
      </c>
      <c r="B30" s="163">
        <v>726</v>
      </c>
      <c r="C30" s="163">
        <v>693</v>
      </c>
      <c r="D30" s="163">
        <v>450</v>
      </c>
      <c r="E30" s="163">
        <v>348</v>
      </c>
      <c r="F30" s="163">
        <v>312</v>
      </c>
      <c r="G30" s="164">
        <f>AVERAGE(B30:F30)</f>
        <v>505.8</v>
      </c>
    </row>
    <row r="31" spans="1:8" ht="13.8" thickBot="1" x14ac:dyDescent="0.3">
      <c r="A31" s="124" t="s">
        <v>4</v>
      </c>
      <c r="B31" s="125">
        <f>SUM(B29:B30)</f>
        <v>3780</v>
      </c>
      <c r="C31" s="125">
        <f>SUM(C29:C30)</f>
        <v>4251</v>
      </c>
      <c r="D31" s="125">
        <f>SUM(D29:D30)</f>
        <v>3337</v>
      </c>
      <c r="E31" s="125">
        <f>SUM(E29:E30)</f>
        <v>2644</v>
      </c>
      <c r="F31" s="125">
        <f>SUM(F29:F30)</f>
        <v>4606</v>
      </c>
      <c r="G31" s="126">
        <f>AVERAGE(B31:F31)</f>
        <v>3723.6</v>
      </c>
    </row>
    <row r="32" spans="1:8" ht="9.9" customHeight="1" thickBot="1" x14ac:dyDescent="0.3">
      <c r="A32" s="160"/>
    </row>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124</v>
      </c>
      <c r="G34" s="132" t="s">
        <v>1</v>
      </c>
    </row>
    <row r="35" spans="1:8" x14ac:dyDescent="0.25">
      <c r="A35" s="162" t="s">
        <v>40</v>
      </c>
      <c r="B35" s="134">
        <v>31.5</v>
      </c>
      <c r="C35" s="165">
        <v>23.3</v>
      </c>
      <c r="D35" s="165">
        <v>19.399999999999999</v>
      </c>
      <c r="E35" s="165">
        <v>15.5</v>
      </c>
      <c r="F35" s="165">
        <v>18.399999999999999</v>
      </c>
      <c r="G35" s="147">
        <f>AVERAGE(B35:F35)</f>
        <v>21.619999999999997</v>
      </c>
    </row>
    <row r="36" spans="1:8" ht="13.8" thickBot="1" x14ac:dyDescent="0.3">
      <c r="A36" s="166" t="s">
        <v>9</v>
      </c>
      <c r="B36" s="167">
        <v>17.899999999999999</v>
      </c>
      <c r="C36" s="167">
        <v>14.8</v>
      </c>
      <c r="D36" s="167">
        <v>9.8000000000000007</v>
      </c>
      <c r="E36" s="167">
        <v>7.6</v>
      </c>
      <c r="F36" s="167">
        <v>8.1</v>
      </c>
      <c r="G36" s="159">
        <f>AVERAGE(B36:F36)</f>
        <v>11.64</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124</v>
      </c>
      <c r="G39" s="132" t="s">
        <v>1</v>
      </c>
    </row>
    <row r="40" spans="1:8" x14ac:dyDescent="0.25">
      <c r="A40" s="162" t="s">
        <v>2</v>
      </c>
      <c r="B40" s="134">
        <v>4</v>
      </c>
      <c r="C40" s="134">
        <v>4</v>
      </c>
      <c r="D40" s="134">
        <v>4</v>
      </c>
      <c r="E40" s="134">
        <v>4</v>
      </c>
      <c r="F40" s="134">
        <v>6</v>
      </c>
      <c r="G40" s="147">
        <f>AVERAGE(B40:F40)</f>
        <v>4.4000000000000004</v>
      </c>
    </row>
    <row r="41" spans="1:8" x14ac:dyDescent="0.25">
      <c r="A41" s="162" t="s">
        <v>3</v>
      </c>
      <c r="B41" s="134">
        <v>1</v>
      </c>
      <c r="C41" s="134">
        <v>3</v>
      </c>
      <c r="D41" s="134">
        <v>4</v>
      </c>
      <c r="E41" s="134">
        <v>3</v>
      </c>
      <c r="F41" s="134">
        <v>3</v>
      </c>
      <c r="G41" s="147">
        <f>AVERAGE(B41:F41)</f>
        <v>2.8</v>
      </c>
    </row>
    <row r="42" spans="1:8" x14ac:dyDescent="0.25">
      <c r="A42" s="115" t="s">
        <v>4</v>
      </c>
      <c r="B42" s="116">
        <f>SUM(B40:B41)</f>
        <v>5</v>
      </c>
      <c r="C42" s="116">
        <f>SUM(C40:C41)</f>
        <v>7</v>
      </c>
      <c r="D42" s="116">
        <f>SUM(D40:D41)</f>
        <v>8</v>
      </c>
      <c r="E42" s="116">
        <f>SUM(E40:E41)</f>
        <v>7</v>
      </c>
      <c r="F42" s="116">
        <f>SUM(F40:F41)</f>
        <v>9</v>
      </c>
      <c r="G42" s="119">
        <f>AVERAGE(B42:F42)</f>
        <v>7.2</v>
      </c>
    </row>
    <row r="43" spans="1:8" ht="13.8" thickBot="1" x14ac:dyDescent="0.3">
      <c r="A43" s="141" t="s">
        <v>48</v>
      </c>
      <c r="B43" s="142">
        <f>B40+(B41/3)</f>
        <v>4.333333333333333</v>
      </c>
      <c r="C43" s="142">
        <f>C40+(C41/3)</f>
        <v>5</v>
      </c>
      <c r="D43" s="142">
        <f>D40+(D41/3)</f>
        <v>5.333333333333333</v>
      </c>
      <c r="E43" s="142">
        <f>E40+(E41/3)</f>
        <v>5</v>
      </c>
      <c r="F43" s="142">
        <f>F40+(F41/3)</f>
        <v>7</v>
      </c>
      <c r="G43" s="169">
        <f>AVERAGE(B43:F43)</f>
        <v>5.333333333333333</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69.692307692307693</v>
      </c>
      <c r="C47" s="158">
        <f>(C8+C14)/C43</f>
        <v>57.266666666666666</v>
      </c>
      <c r="D47" s="158">
        <f>(D8+D14)/D43</f>
        <v>40.625</v>
      </c>
      <c r="E47" s="158">
        <f>(E8+E14)/E43</f>
        <v>38.666666666666664</v>
      </c>
      <c r="F47" s="158">
        <f>(F8+F14)/F43</f>
        <v>35.238095238095234</v>
      </c>
      <c r="G47" s="159">
        <f>AVERAGE(B47:F47)</f>
        <v>48.29774725274725</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872.30769230769238</v>
      </c>
      <c r="C51" s="158">
        <f>C31/C43</f>
        <v>850.2</v>
      </c>
      <c r="D51" s="158">
        <f>D31/D43</f>
        <v>625.6875</v>
      </c>
      <c r="E51" s="158">
        <f>E31/E43</f>
        <v>528.79999999999995</v>
      </c>
      <c r="F51" s="158">
        <f>F31/F43</f>
        <v>658</v>
      </c>
      <c r="G51" s="159">
        <f>AVERAGE(B51:F51)</f>
        <v>706.99903846153848</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v>362389</v>
      </c>
      <c r="C55" s="175">
        <f>368968.81+948.23</f>
        <v>369917.04</v>
      </c>
      <c r="D55" s="175">
        <v>385361</v>
      </c>
      <c r="E55" s="175">
        <v>409582</v>
      </c>
      <c r="F55" s="175">
        <v>574467</v>
      </c>
      <c r="G55" s="176">
        <f>AVERAGE(B55:F55)</f>
        <v>420343.20799999998</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95.87010582010582</v>
      </c>
      <c r="C59" s="178">
        <f>C55/C31</f>
        <v>87.018828510938604</v>
      </c>
      <c r="D59" s="178">
        <f>D55/D31</f>
        <v>115.48127060233743</v>
      </c>
      <c r="E59" s="178">
        <f>E55/E31</f>
        <v>154.90998487140695</v>
      </c>
      <c r="F59" s="178">
        <f>F55/F31</f>
        <v>124.72145028224055</v>
      </c>
      <c r="G59" s="176">
        <f>AVERAGE(B59:F59)</f>
        <v>115.60032801740587</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83628.23076923078</v>
      </c>
      <c r="C63" s="177">
        <f t="shared" ref="C63:F63" si="1">C55/C43</f>
        <v>73983.407999999996</v>
      </c>
      <c r="D63" s="177">
        <f t="shared" si="1"/>
        <v>72255.1875</v>
      </c>
      <c r="E63" s="177">
        <f t="shared" si="1"/>
        <v>81916.399999999994</v>
      </c>
      <c r="F63" s="177">
        <f t="shared" si="1"/>
        <v>82066.71428571429</v>
      </c>
      <c r="G63" s="176">
        <f>AVERAGE(B63:F63)</f>
        <v>78769.988110989012</v>
      </c>
    </row>
    <row r="65" spans="1:1" x14ac:dyDescent="0.25">
      <c r="A65" s="260" t="s">
        <v>127</v>
      </c>
    </row>
  </sheetData>
  <mergeCells count="1">
    <mergeCell ref="B1:D1"/>
  </mergeCells>
  <phoneticPr fontId="2" type="noConversion"/>
  <printOptions horizontalCentered="1" verticalCentered="1"/>
  <pageMargins left="0.75" right="0.75" top="0.5" bottom="0.55000000000000004" header="0.5" footer="0.2"/>
  <pageSetup scale="96"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F36" sqref="F36"/>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129" t="s">
        <v>19</v>
      </c>
      <c r="C1" s="128"/>
      <c r="D1" s="128"/>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158</v>
      </c>
      <c r="C5" s="134">
        <v>151</v>
      </c>
      <c r="D5" s="134">
        <v>125</v>
      </c>
      <c r="E5" s="134">
        <v>123</v>
      </c>
      <c r="F5" s="134">
        <v>167</v>
      </c>
      <c r="G5" s="136">
        <f>AVERAGE(B5:F5)</f>
        <v>144.80000000000001</v>
      </c>
    </row>
    <row r="6" spans="1:8" x14ac:dyDescent="0.25">
      <c r="A6" s="133" t="s">
        <v>3</v>
      </c>
      <c r="B6" s="135">
        <v>33</v>
      </c>
      <c r="C6" s="134">
        <v>30</v>
      </c>
      <c r="D6" s="134">
        <v>35</v>
      </c>
      <c r="E6" s="134">
        <v>24</v>
      </c>
      <c r="F6" s="134">
        <v>33</v>
      </c>
      <c r="G6" s="136">
        <f>AVERAGE(B6:F6)</f>
        <v>31</v>
      </c>
    </row>
    <row r="7" spans="1:8" x14ac:dyDescent="0.25">
      <c r="A7" s="115" t="s">
        <v>4</v>
      </c>
      <c r="B7" s="116">
        <f>SUM(B5:B6)</f>
        <v>191</v>
      </c>
      <c r="C7" s="116">
        <f>SUM(C5:C6)</f>
        <v>181</v>
      </c>
      <c r="D7" s="116">
        <f>SUM(D5:D6)</f>
        <v>160</v>
      </c>
      <c r="E7" s="117">
        <f>SUM(E5:E6)</f>
        <v>147</v>
      </c>
      <c r="F7" s="117">
        <f>SUM(F5:F6)</f>
        <v>200</v>
      </c>
      <c r="G7" s="119">
        <f>AVERAGE(B7:F7)</f>
        <v>175.8</v>
      </c>
    </row>
    <row r="8" spans="1:8" ht="13.8" thickBot="1" x14ac:dyDescent="0.3">
      <c r="A8" s="137" t="s">
        <v>47</v>
      </c>
      <c r="B8" s="138">
        <f>B5+(B6/3)</f>
        <v>169</v>
      </c>
      <c r="C8" s="138">
        <f>C5+(C6/3)</f>
        <v>161</v>
      </c>
      <c r="D8" s="138">
        <f>D5+(D6/3)</f>
        <v>136.66666666666666</v>
      </c>
      <c r="E8" s="139">
        <f>E5+(E6/3)</f>
        <v>131</v>
      </c>
      <c r="F8" s="139">
        <f>F5+(F6/3)</f>
        <v>178</v>
      </c>
      <c r="G8" s="140">
        <f>AVERAGE(B8:F8)</f>
        <v>155.13333333333333</v>
      </c>
    </row>
    <row r="9" spans="1:8" ht="7.5" customHeight="1" thickBot="1" x14ac:dyDescent="0.3">
      <c r="A9" s="111"/>
      <c r="B9" s="112"/>
      <c r="C9" s="112"/>
      <c r="D9" s="112"/>
      <c r="E9" s="113"/>
      <c r="F9" s="113"/>
      <c r="G9" s="114"/>
    </row>
    <row r="10" spans="1:8" x14ac:dyDescent="0.25">
      <c r="A10" s="131" t="s">
        <v>5</v>
      </c>
      <c r="B10" s="223"/>
      <c r="C10" s="223"/>
      <c r="D10" s="223"/>
      <c r="E10" s="223"/>
      <c r="F10" s="223"/>
      <c r="G10" s="224"/>
    </row>
    <row r="11" spans="1:8" x14ac:dyDescent="0.25">
      <c r="A11" s="133" t="s">
        <v>2</v>
      </c>
      <c r="B11" s="226"/>
      <c r="C11" s="225"/>
      <c r="D11" s="225"/>
      <c r="E11" s="225"/>
      <c r="F11" s="225"/>
      <c r="G11" s="227"/>
    </row>
    <row r="12" spans="1:8" x14ac:dyDescent="0.25">
      <c r="A12" s="133" t="s">
        <v>3</v>
      </c>
      <c r="B12" s="226"/>
      <c r="C12" s="225"/>
      <c r="D12" s="225"/>
      <c r="E12" s="225"/>
      <c r="F12" s="225"/>
      <c r="G12" s="227"/>
    </row>
    <row r="13" spans="1:8" x14ac:dyDescent="0.25">
      <c r="A13" s="115" t="s">
        <v>4</v>
      </c>
      <c r="B13" s="228"/>
      <c r="C13" s="228"/>
      <c r="D13" s="228"/>
      <c r="E13" s="229"/>
      <c r="F13" s="228"/>
      <c r="G13" s="230"/>
    </row>
    <row r="14" spans="1:8" ht="13.8" thickBot="1" x14ac:dyDescent="0.3">
      <c r="A14" s="141" t="s">
        <v>47</v>
      </c>
      <c r="B14" s="231"/>
      <c r="C14" s="231"/>
      <c r="D14" s="231"/>
      <c r="E14" s="232"/>
      <c r="F14" s="231"/>
      <c r="G14" s="233"/>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24</v>
      </c>
      <c r="C18" s="134">
        <v>27</v>
      </c>
      <c r="D18" s="134">
        <v>26</v>
      </c>
      <c r="E18" s="134">
        <v>16</v>
      </c>
      <c r="F18" s="134">
        <v>26</v>
      </c>
      <c r="G18" s="147">
        <f>AVERAGE(B18:F18)</f>
        <v>23.8</v>
      </c>
    </row>
    <row r="19" spans="1:8" x14ac:dyDescent="0.25">
      <c r="A19" s="148" t="s">
        <v>99</v>
      </c>
      <c r="B19" s="219"/>
      <c r="C19" s="219"/>
      <c r="D19" s="219"/>
      <c r="E19" s="219"/>
      <c r="F19" s="219"/>
      <c r="G19" s="220"/>
    </row>
    <row r="20" spans="1:8" ht="13.8" thickBot="1" x14ac:dyDescent="0.3">
      <c r="A20" s="151" t="s">
        <v>4</v>
      </c>
      <c r="B20" s="181">
        <f>B19+B18</f>
        <v>24</v>
      </c>
      <c r="C20" s="181">
        <f t="shared" ref="C20:F20" si="0">C19+C18</f>
        <v>27</v>
      </c>
      <c r="D20" s="181">
        <f t="shared" si="0"/>
        <v>26</v>
      </c>
      <c r="E20" s="181">
        <f t="shared" si="0"/>
        <v>16</v>
      </c>
      <c r="F20" s="181">
        <f t="shared" si="0"/>
        <v>26</v>
      </c>
      <c r="G20" s="153">
        <f>AVERAGE(B20:F20)</f>
        <v>23.8</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7.958333333333333</v>
      </c>
      <c r="C24" s="156">
        <f>C7/C18</f>
        <v>6.7037037037037033</v>
      </c>
      <c r="D24" s="156">
        <f>D7/D18</f>
        <v>6.1538461538461542</v>
      </c>
      <c r="E24" s="156">
        <f>E7/E18</f>
        <v>9.1875</v>
      </c>
      <c r="F24" s="156">
        <f>F7/F18</f>
        <v>7.6923076923076925</v>
      </c>
      <c r="G24" s="147">
        <f>AVERAGE(B24:F24)</f>
        <v>7.5391381766381773</v>
      </c>
    </row>
    <row r="25" spans="1:8" ht="13.8" thickBot="1" x14ac:dyDescent="0.3">
      <c r="A25" s="157" t="s">
        <v>100</v>
      </c>
      <c r="B25" s="235"/>
      <c r="C25" s="235"/>
      <c r="D25" s="235"/>
      <c r="E25" s="235"/>
      <c r="F25" s="235"/>
      <c r="G25" s="222"/>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4178</v>
      </c>
      <c r="C29" s="163">
        <v>4160</v>
      </c>
      <c r="D29" s="163">
        <v>3870</v>
      </c>
      <c r="E29" s="163">
        <v>3623</v>
      </c>
      <c r="F29" s="163">
        <v>4030</v>
      </c>
      <c r="G29" s="164">
        <f>AVERAGE(B29:F29)</f>
        <v>3972.2</v>
      </c>
    </row>
    <row r="30" spans="1:8" x14ac:dyDescent="0.25">
      <c r="A30" s="162" t="s">
        <v>9</v>
      </c>
      <c r="B30" s="213"/>
      <c r="C30" s="213"/>
      <c r="D30" s="213"/>
      <c r="E30" s="213"/>
      <c r="F30" s="213"/>
      <c r="G30" s="214"/>
    </row>
    <row r="31" spans="1:8" ht="13.8" thickBot="1" x14ac:dyDescent="0.3">
      <c r="A31" s="124" t="s">
        <v>4</v>
      </c>
      <c r="B31" s="125">
        <f>SUM(B29:B30)</f>
        <v>4178</v>
      </c>
      <c r="C31" s="125">
        <f>SUM(C29:C30)</f>
        <v>4160</v>
      </c>
      <c r="D31" s="125">
        <f>SUM(D29:D30)</f>
        <v>3870</v>
      </c>
      <c r="E31" s="125">
        <f>SUM(E29:E30)</f>
        <v>3623</v>
      </c>
      <c r="F31" s="125">
        <f>SUM(F29:F30)</f>
        <v>4030</v>
      </c>
      <c r="G31" s="126">
        <f>AVERAGE(B31:F31)</f>
        <v>3972.2</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30.7</v>
      </c>
      <c r="C35" s="165">
        <v>30</v>
      </c>
      <c r="D35" s="165">
        <v>26.9</v>
      </c>
      <c r="E35" s="165">
        <v>25.9</v>
      </c>
      <c r="F35" s="165">
        <v>30</v>
      </c>
      <c r="G35" s="147">
        <f>AVERAGE(B35:F35)</f>
        <v>28.7</v>
      </c>
    </row>
    <row r="36" spans="1:8" ht="13.8" thickBot="1" x14ac:dyDescent="0.3">
      <c r="A36" s="166" t="s">
        <v>9</v>
      </c>
      <c r="B36" s="221"/>
      <c r="C36" s="221"/>
      <c r="D36" s="221"/>
      <c r="E36" s="221"/>
      <c r="F36" s="221"/>
      <c r="G36" s="222"/>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4</v>
      </c>
      <c r="C40" s="134">
        <v>4</v>
      </c>
      <c r="D40" s="134">
        <v>4</v>
      </c>
      <c r="E40" s="134">
        <v>4</v>
      </c>
      <c r="F40" s="134">
        <v>4</v>
      </c>
      <c r="G40" s="147">
        <f>AVERAGE(B40:F40)</f>
        <v>4</v>
      </c>
    </row>
    <row r="41" spans="1:8" x14ac:dyDescent="0.25">
      <c r="A41" s="162" t="s">
        <v>3</v>
      </c>
      <c r="B41" s="134">
        <v>2</v>
      </c>
      <c r="C41" s="134">
        <v>3</v>
      </c>
      <c r="D41" s="134">
        <v>2</v>
      </c>
      <c r="E41" s="134">
        <v>4</v>
      </c>
      <c r="F41" s="134">
        <v>4</v>
      </c>
      <c r="G41" s="147">
        <f>AVERAGE(B41:F41)</f>
        <v>3</v>
      </c>
    </row>
    <row r="42" spans="1:8" x14ac:dyDescent="0.25">
      <c r="A42" s="115" t="s">
        <v>4</v>
      </c>
      <c r="B42" s="116">
        <f>SUM(B40:B41)</f>
        <v>6</v>
      </c>
      <c r="C42" s="116">
        <f>SUM(C40:C41)</f>
        <v>7</v>
      </c>
      <c r="D42" s="116">
        <f>SUM(D40:D41)</f>
        <v>6</v>
      </c>
      <c r="E42" s="116">
        <f>SUM(E40:E41)</f>
        <v>8</v>
      </c>
      <c r="F42" s="116">
        <f>SUM(F40:F41)</f>
        <v>8</v>
      </c>
      <c r="G42" s="119">
        <f>AVERAGE(B42:F42)</f>
        <v>7</v>
      </c>
    </row>
    <row r="43" spans="1:8" ht="13.8" thickBot="1" x14ac:dyDescent="0.3">
      <c r="A43" s="141" t="s">
        <v>48</v>
      </c>
      <c r="B43" s="142">
        <f>B40+(B41/3)</f>
        <v>4.666666666666667</v>
      </c>
      <c r="C43" s="142">
        <f>C40+(C41/3)</f>
        <v>5</v>
      </c>
      <c r="D43" s="142">
        <f>D40+(D41/3)</f>
        <v>4.666666666666667</v>
      </c>
      <c r="E43" s="142">
        <f>E40+(E41/3)</f>
        <v>5.333333333333333</v>
      </c>
      <c r="F43" s="142">
        <f>F40+(F41/3)</f>
        <v>5.333333333333333</v>
      </c>
      <c r="G43" s="169">
        <f>AVERAGE(B43:F43)</f>
        <v>5</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36.214285714285715</v>
      </c>
      <c r="C47" s="158">
        <f>(C8+C14)/C43</f>
        <v>32.200000000000003</v>
      </c>
      <c r="D47" s="158">
        <f>(D8+D14)/D43</f>
        <v>29.285714285714281</v>
      </c>
      <c r="E47" s="158">
        <f>(E8+E14)/E43</f>
        <v>24.5625</v>
      </c>
      <c r="F47" s="158">
        <f>(F8+F14)/F43</f>
        <v>33.375</v>
      </c>
      <c r="G47" s="159">
        <f>AVERAGE(B47:F47)</f>
        <v>31.127499999999998</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895.28571428571422</v>
      </c>
      <c r="C51" s="158">
        <f>C31/C43</f>
        <v>832</v>
      </c>
      <c r="D51" s="158">
        <f>D31/D43</f>
        <v>829.28571428571422</v>
      </c>
      <c r="E51" s="158">
        <f>E31/E43</f>
        <v>679.3125</v>
      </c>
      <c r="F51" s="158">
        <f>F31/F43</f>
        <v>755.625</v>
      </c>
      <c r="G51" s="159">
        <f>AVERAGE(B51:F51)</f>
        <v>798.30178571428564</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v>381696.02</v>
      </c>
      <c r="C55" s="175">
        <v>382209.48</v>
      </c>
      <c r="D55" s="175">
        <v>401696</v>
      </c>
      <c r="E55" s="175">
        <v>418053</v>
      </c>
      <c r="F55" s="175">
        <v>431729</v>
      </c>
      <c r="G55" s="176">
        <f>AVERAGE(B55:F55)</f>
        <v>403076.7</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91.358549545236954</v>
      </c>
      <c r="C59" s="178">
        <f>C55/C31</f>
        <v>91.877278846153843</v>
      </c>
      <c r="D59" s="178">
        <f>D55/D31</f>
        <v>103.79741602067183</v>
      </c>
      <c r="E59" s="178">
        <f>E55/E31</f>
        <v>115.38862820866684</v>
      </c>
      <c r="F59" s="178">
        <f>F55/F31</f>
        <v>107.1287841191067</v>
      </c>
      <c r="G59" s="176">
        <f>AVERAGE(B59:F59)</f>
        <v>101.91013134796722</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81792.004285714283</v>
      </c>
      <c r="C63" s="177">
        <f t="shared" ref="C63:F63" si="1">C55/C43</f>
        <v>76441.895999999993</v>
      </c>
      <c r="D63" s="177">
        <f t="shared" si="1"/>
        <v>86077.714285714275</v>
      </c>
      <c r="E63" s="177">
        <f t="shared" si="1"/>
        <v>78384.9375</v>
      </c>
      <c r="F63" s="177">
        <f t="shared" si="1"/>
        <v>80949.1875</v>
      </c>
      <c r="G63" s="176">
        <f>AVERAGE(B63:F63)</f>
        <v>80729.147914285713</v>
      </c>
    </row>
  </sheetData>
  <phoneticPr fontId="2" type="noConversion"/>
  <printOptions horizontalCentered="1" verticalCentered="1"/>
  <pageMargins left="0.75" right="0.75" top="0.5" bottom="0.55000000000000004" header="0.5" footer="0.2"/>
  <pageSetup scale="96"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F36" sqref="F36"/>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327" t="s">
        <v>34</v>
      </c>
      <c r="C1" s="329"/>
      <c r="D1" s="329"/>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80</v>
      </c>
      <c r="C5" s="134">
        <v>69</v>
      </c>
      <c r="D5" s="134">
        <v>61</v>
      </c>
      <c r="E5" s="134">
        <v>63</v>
      </c>
      <c r="F5" s="134">
        <v>74</v>
      </c>
      <c r="G5" s="136">
        <f>AVERAGE(B5:F5)</f>
        <v>69.400000000000006</v>
      </c>
    </row>
    <row r="6" spans="1:8" x14ac:dyDescent="0.25">
      <c r="A6" s="133" t="s">
        <v>3</v>
      </c>
      <c r="B6" s="135">
        <v>20</v>
      </c>
      <c r="C6" s="134">
        <v>36</v>
      </c>
      <c r="D6" s="134">
        <v>28</v>
      </c>
      <c r="E6" s="134">
        <v>35</v>
      </c>
      <c r="F6" s="134">
        <v>39</v>
      </c>
      <c r="G6" s="136">
        <f>AVERAGE(B6:F6)</f>
        <v>31.6</v>
      </c>
    </row>
    <row r="7" spans="1:8" x14ac:dyDescent="0.25">
      <c r="A7" s="115" t="s">
        <v>4</v>
      </c>
      <c r="B7" s="116">
        <f>SUM(B5:B6)</f>
        <v>100</v>
      </c>
      <c r="C7" s="116">
        <f>SUM(C5:C6)</f>
        <v>105</v>
      </c>
      <c r="D7" s="116">
        <f>SUM(D5:D6)</f>
        <v>89</v>
      </c>
      <c r="E7" s="117">
        <f>SUM(E5:E6)</f>
        <v>98</v>
      </c>
      <c r="F7" s="117">
        <f>SUM(F5:F6)</f>
        <v>113</v>
      </c>
      <c r="G7" s="119">
        <f>AVERAGE(B7:F7)</f>
        <v>101</v>
      </c>
    </row>
    <row r="8" spans="1:8" ht="13.8" thickBot="1" x14ac:dyDescent="0.3">
      <c r="A8" s="137" t="s">
        <v>47</v>
      </c>
      <c r="B8" s="138">
        <f>B5+(B6/3)</f>
        <v>86.666666666666671</v>
      </c>
      <c r="C8" s="138">
        <f>C5+(C6/3)</f>
        <v>81</v>
      </c>
      <c r="D8" s="138">
        <f>D5+(D6/3)</f>
        <v>70.333333333333329</v>
      </c>
      <c r="E8" s="139">
        <f>E5+(E6/3)</f>
        <v>74.666666666666671</v>
      </c>
      <c r="F8" s="139">
        <f>F5+(F6/3)</f>
        <v>87</v>
      </c>
      <c r="G8" s="140">
        <f>AVERAGE(B8:F8)</f>
        <v>79.933333333333337</v>
      </c>
    </row>
    <row r="9" spans="1:8" ht="7.5" customHeight="1" thickBot="1" x14ac:dyDescent="0.3">
      <c r="A9" s="111"/>
      <c r="B9" s="112"/>
      <c r="C9" s="112"/>
      <c r="D9" s="112"/>
      <c r="E9" s="113"/>
      <c r="F9" s="113"/>
      <c r="G9" s="114"/>
    </row>
    <row r="10" spans="1:8" x14ac:dyDescent="0.25">
      <c r="A10" s="131" t="s">
        <v>5</v>
      </c>
      <c r="B10" s="106"/>
      <c r="C10" s="106"/>
      <c r="D10" s="106"/>
      <c r="E10" s="106"/>
      <c r="F10" s="106"/>
      <c r="G10" s="132"/>
    </row>
    <row r="11" spans="1:8" x14ac:dyDescent="0.25">
      <c r="A11" s="133" t="s">
        <v>2</v>
      </c>
      <c r="B11" s="226"/>
      <c r="C11" s="225"/>
      <c r="D11" s="225"/>
      <c r="E11" s="134">
        <v>5</v>
      </c>
      <c r="F11" s="134">
        <v>4</v>
      </c>
      <c r="G11" s="136">
        <f>AVERAGE(B11:F11)</f>
        <v>4.5</v>
      </c>
    </row>
    <row r="12" spans="1:8" x14ac:dyDescent="0.25">
      <c r="A12" s="133" t="s">
        <v>3</v>
      </c>
      <c r="B12" s="226"/>
      <c r="C12" s="225"/>
      <c r="D12" s="225"/>
      <c r="E12" s="134">
        <v>1</v>
      </c>
      <c r="F12" s="134">
        <v>7</v>
      </c>
      <c r="G12" s="136">
        <f t="shared" ref="G12:G14" si="0">AVERAGE(B12:F12)</f>
        <v>4</v>
      </c>
    </row>
    <row r="13" spans="1:8" x14ac:dyDescent="0.25">
      <c r="A13" s="115" t="s">
        <v>4</v>
      </c>
      <c r="B13" s="228"/>
      <c r="C13" s="228"/>
      <c r="D13" s="228"/>
      <c r="E13" s="116">
        <f>SUM(E11:E12)</f>
        <v>6</v>
      </c>
      <c r="F13" s="116">
        <f>SUM(F11:F12)</f>
        <v>11</v>
      </c>
      <c r="G13" s="118">
        <f t="shared" si="0"/>
        <v>8.5</v>
      </c>
    </row>
    <row r="14" spans="1:8" ht="13.8" thickBot="1" x14ac:dyDescent="0.3">
      <c r="A14" s="141" t="s">
        <v>47</v>
      </c>
      <c r="B14" s="231"/>
      <c r="C14" s="231"/>
      <c r="D14" s="231"/>
      <c r="E14" s="142">
        <f>E11+(E12/3)</f>
        <v>5.333333333333333</v>
      </c>
      <c r="F14" s="142">
        <f>F11+(F12/3)</f>
        <v>6.3333333333333339</v>
      </c>
      <c r="G14" s="144">
        <f t="shared" si="0"/>
        <v>5.8333333333333339</v>
      </c>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18</v>
      </c>
      <c r="C18" s="134">
        <v>26</v>
      </c>
      <c r="D18" s="134">
        <v>15</v>
      </c>
      <c r="E18" s="134">
        <v>20</v>
      </c>
      <c r="F18" s="134">
        <v>27</v>
      </c>
      <c r="G18" s="147">
        <f>AVERAGE(B18:F18)</f>
        <v>21.2</v>
      </c>
    </row>
    <row r="19" spans="1:8" x14ac:dyDescent="0.25">
      <c r="A19" s="148" t="s">
        <v>99</v>
      </c>
      <c r="B19" s="219"/>
      <c r="C19" s="219"/>
      <c r="D19" s="219"/>
      <c r="E19" s="219"/>
      <c r="F19" s="219"/>
      <c r="G19" s="220"/>
    </row>
    <row r="20" spans="1:8" ht="13.8" thickBot="1" x14ac:dyDescent="0.3">
      <c r="A20" s="151" t="s">
        <v>4</v>
      </c>
      <c r="B20" s="181">
        <f>B19+B18</f>
        <v>18</v>
      </c>
      <c r="C20" s="181">
        <f t="shared" ref="C20:F20" si="1">C19+C18</f>
        <v>26</v>
      </c>
      <c r="D20" s="181">
        <f t="shared" si="1"/>
        <v>15</v>
      </c>
      <c r="E20" s="181">
        <f t="shared" si="1"/>
        <v>20</v>
      </c>
      <c r="F20" s="181">
        <f t="shared" si="1"/>
        <v>27</v>
      </c>
      <c r="G20" s="153">
        <f>AVERAGE(B20:F20)</f>
        <v>21.2</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5.5555555555555554</v>
      </c>
      <c r="C24" s="156">
        <f>C7/C18</f>
        <v>4.0384615384615383</v>
      </c>
      <c r="D24" s="156">
        <f>D7/D18</f>
        <v>5.9333333333333336</v>
      </c>
      <c r="E24" s="156">
        <f>E7/E18</f>
        <v>4.9000000000000004</v>
      </c>
      <c r="F24" s="156">
        <f>F7/F18</f>
        <v>4.1851851851851851</v>
      </c>
      <c r="G24" s="147">
        <f>AVERAGE(B24:F24)</f>
        <v>4.9225071225071222</v>
      </c>
    </row>
    <row r="25" spans="1:8" ht="13.8" thickBot="1" x14ac:dyDescent="0.3">
      <c r="A25" s="157" t="s">
        <v>100</v>
      </c>
      <c r="B25" s="235"/>
      <c r="C25" s="235"/>
      <c r="D25" s="235"/>
      <c r="E25" s="235"/>
      <c r="F25" s="235"/>
      <c r="G25" s="222"/>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4509</v>
      </c>
      <c r="C29" s="163">
        <f>585+3834</f>
        <v>4419</v>
      </c>
      <c r="D29" s="163">
        <v>3849</v>
      </c>
      <c r="E29" s="163">
        <v>3617</v>
      </c>
      <c r="F29" s="163">
        <v>3741</v>
      </c>
      <c r="G29" s="164">
        <f>AVERAGE(B29:F29)</f>
        <v>4027</v>
      </c>
    </row>
    <row r="30" spans="1:8" x14ac:dyDescent="0.25">
      <c r="A30" s="162" t="s">
        <v>9</v>
      </c>
      <c r="B30" s="213"/>
      <c r="C30" s="213"/>
      <c r="D30" s="213"/>
      <c r="E30" s="163">
        <v>105</v>
      </c>
      <c r="F30" s="163">
        <v>189</v>
      </c>
      <c r="G30" s="164">
        <f>AVERAGE(B30:F30)</f>
        <v>147</v>
      </c>
    </row>
    <row r="31" spans="1:8" ht="13.8" thickBot="1" x14ac:dyDescent="0.3">
      <c r="A31" s="124" t="s">
        <v>4</v>
      </c>
      <c r="B31" s="125">
        <f>SUM(B29:B30)</f>
        <v>4509</v>
      </c>
      <c r="C31" s="125">
        <f>SUM(C29:C30)</f>
        <v>4419</v>
      </c>
      <c r="D31" s="125">
        <f>SUM(D29:D30)</f>
        <v>3849</v>
      </c>
      <c r="E31" s="125">
        <f>SUM(E29:E30)</f>
        <v>3722</v>
      </c>
      <c r="F31" s="125">
        <f>SUM(F29:F30)</f>
        <v>3930</v>
      </c>
      <c r="G31" s="126">
        <f>AVERAGE(B31:F31)</f>
        <v>4085.8</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82">
        <v>24.5</v>
      </c>
      <c r="C35" s="165">
        <v>24.6</v>
      </c>
      <c r="D35" s="165">
        <v>23.3</v>
      </c>
      <c r="E35" s="165">
        <v>23.3</v>
      </c>
      <c r="F35" s="165">
        <v>26.2</v>
      </c>
      <c r="G35" s="147">
        <f>AVERAGE(B35:F35)</f>
        <v>24.380000000000003</v>
      </c>
    </row>
    <row r="36" spans="1:8" ht="13.8" thickBot="1" x14ac:dyDescent="0.3">
      <c r="A36" s="166" t="s">
        <v>9</v>
      </c>
      <c r="B36" s="221"/>
      <c r="C36" s="221"/>
      <c r="D36" s="221"/>
      <c r="E36" s="167">
        <v>7</v>
      </c>
      <c r="F36" s="167">
        <v>8</v>
      </c>
      <c r="G36" s="159">
        <f>AVERAGE(B36:F36)</f>
        <v>7.5</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5</v>
      </c>
      <c r="C40" s="134">
        <v>5</v>
      </c>
      <c r="D40" s="134">
        <v>6</v>
      </c>
      <c r="E40" s="134">
        <v>6</v>
      </c>
      <c r="F40" s="134">
        <v>6</v>
      </c>
      <c r="G40" s="147">
        <f>AVERAGE(B40:F40)</f>
        <v>5.6</v>
      </c>
    </row>
    <row r="41" spans="1:8" x14ac:dyDescent="0.25">
      <c r="A41" s="162" t="s">
        <v>3</v>
      </c>
      <c r="B41" s="134">
        <v>1</v>
      </c>
      <c r="C41" s="134">
        <v>2</v>
      </c>
      <c r="D41" s="134">
        <v>1</v>
      </c>
      <c r="E41" s="134">
        <v>3</v>
      </c>
      <c r="F41" s="134">
        <v>3</v>
      </c>
      <c r="G41" s="147">
        <f>AVERAGE(B41:F41)</f>
        <v>2</v>
      </c>
    </row>
    <row r="42" spans="1:8" x14ac:dyDescent="0.25">
      <c r="A42" s="115" t="s">
        <v>4</v>
      </c>
      <c r="B42" s="116">
        <f>SUM(B40:B41)</f>
        <v>6</v>
      </c>
      <c r="C42" s="116">
        <f>SUM(C40:C41)</f>
        <v>7</v>
      </c>
      <c r="D42" s="116">
        <f>SUM(D40:D41)</f>
        <v>7</v>
      </c>
      <c r="E42" s="116">
        <f>SUM(E40:E41)</f>
        <v>9</v>
      </c>
      <c r="F42" s="116">
        <f>SUM(F40:F41)</f>
        <v>9</v>
      </c>
      <c r="G42" s="119">
        <f>AVERAGE(B42:F42)</f>
        <v>7.6</v>
      </c>
    </row>
    <row r="43" spans="1:8" ht="13.8" thickBot="1" x14ac:dyDescent="0.3">
      <c r="A43" s="141" t="s">
        <v>48</v>
      </c>
      <c r="B43" s="142">
        <f>B40+(B41/3)</f>
        <v>5.333333333333333</v>
      </c>
      <c r="C43" s="142">
        <f>C40+(C41/3)</f>
        <v>5.666666666666667</v>
      </c>
      <c r="D43" s="142">
        <f>D40+(D41/3)</f>
        <v>6.333333333333333</v>
      </c>
      <c r="E43" s="142">
        <f>E40+(E41/3)</f>
        <v>7</v>
      </c>
      <c r="F43" s="142">
        <f>F40+(F41/3)</f>
        <v>7</v>
      </c>
      <c r="G43" s="169">
        <f>AVERAGE(B43:F43)</f>
        <v>6.2666666666666666</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16.250000000000004</v>
      </c>
      <c r="C47" s="158">
        <f>(C8+C14)/C43</f>
        <v>14.294117647058822</v>
      </c>
      <c r="D47" s="158">
        <f>(D8+D14)/D43</f>
        <v>11.105263157894736</v>
      </c>
      <c r="E47" s="158">
        <f>(E8+E14)/E43</f>
        <v>11.428571428571429</v>
      </c>
      <c r="F47" s="158">
        <f>(F8+F14)/F43</f>
        <v>13.333333333333332</v>
      </c>
      <c r="G47" s="159">
        <f>AVERAGE(B47:F47)</f>
        <v>13.282257113371665</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845.4375</v>
      </c>
      <c r="C51" s="158">
        <f>C31/C43</f>
        <v>779.82352941176464</v>
      </c>
      <c r="D51" s="158">
        <f>D31/D43</f>
        <v>607.73684210526324</v>
      </c>
      <c r="E51" s="158">
        <f>E31/E43</f>
        <v>531.71428571428567</v>
      </c>
      <c r="F51" s="158">
        <f>F31/F43</f>
        <v>561.42857142857144</v>
      </c>
      <c r="G51" s="159">
        <f>AVERAGE(B51:F51)</f>
        <v>665.22814573197707</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f>481054.18</f>
        <v>481054.18</v>
      </c>
      <c r="C55" s="175">
        <v>477494.84</v>
      </c>
      <c r="D55" s="175">
        <v>479056</v>
      </c>
      <c r="E55" s="175">
        <v>525155</v>
      </c>
      <c r="F55" s="175">
        <v>518598</v>
      </c>
      <c r="G55" s="176">
        <f>AVERAGE(B55:F55)</f>
        <v>496271.60399999999</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106.68755378132623</v>
      </c>
      <c r="C59" s="178">
        <f>C55/C31</f>
        <v>108.0549536094139</v>
      </c>
      <c r="D59" s="178">
        <f>D55/D31</f>
        <v>124.46245778124188</v>
      </c>
      <c r="E59" s="178">
        <f>E55/E31</f>
        <v>141.09484148307362</v>
      </c>
      <c r="F59" s="178">
        <f>F55/F31</f>
        <v>131.95877862595421</v>
      </c>
      <c r="G59" s="176">
        <f>AVERAGE(B59:F59)</f>
        <v>122.45171705620196</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90197.658750000002</v>
      </c>
      <c r="C63" s="177">
        <f t="shared" ref="C63:F63" si="2">C55/C43</f>
        <v>84263.795294117648</v>
      </c>
      <c r="D63" s="177">
        <f t="shared" si="2"/>
        <v>75640.421052631587</v>
      </c>
      <c r="E63" s="177">
        <f t="shared" si="2"/>
        <v>75022.142857142855</v>
      </c>
      <c r="F63" s="177">
        <f t="shared" si="2"/>
        <v>74085.428571428565</v>
      </c>
      <c r="G63" s="176">
        <f>AVERAGE(B63:F63)</f>
        <v>79841.889305064135</v>
      </c>
    </row>
  </sheetData>
  <mergeCells count="1">
    <mergeCell ref="B1:D1"/>
  </mergeCells>
  <phoneticPr fontId="2" type="noConversion"/>
  <printOptions horizontalCentered="1" verticalCentered="1"/>
  <pageMargins left="0.75" right="0.75" top="0.5" bottom="0.55000000000000004" header="0.5" footer="0.2"/>
  <pageSetup scale="96"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4"/>
  <sheetViews>
    <sheetView zoomScaleNormal="100" workbookViewId="0">
      <selection activeCell="K34" sqref="K34"/>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129" t="s">
        <v>50</v>
      </c>
      <c r="C1" s="128"/>
      <c r="D1" s="128"/>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559</v>
      </c>
      <c r="C5" s="134">
        <v>574</v>
      </c>
      <c r="D5" s="134">
        <f>619-30</f>
        <v>589</v>
      </c>
      <c r="E5" s="134">
        <v>580</v>
      </c>
      <c r="F5" s="134">
        <v>632</v>
      </c>
      <c r="G5" s="136">
        <f>AVERAGE(B5:F5)</f>
        <v>586.79999999999995</v>
      </c>
    </row>
    <row r="6" spans="1:8" x14ac:dyDescent="0.25">
      <c r="A6" s="133" t="s">
        <v>3</v>
      </c>
      <c r="B6" s="135">
        <v>75</v>
      </c>
      <c r="C6" s="134">
        <v>75</v>
      </c>
      <c r="D6" s="134">
        <f>114-50</f>
        <v>64</v>
      </c>
      <c r="E6" s="134">
        <v>128</v>
      </c>
      <c r="F6" s="134">
        <v>73</v>
      </c>
      <c r="G6" s="136">
        <f>AVERAGE(B6:F6)</f>
        <v>83</v>
      </c>
    </row>
    <row r="7" spans="1:8" x14ac:dyDescent="0.25">
      <c r="A7" s="115" t="s">
        <v>4</v>
      </c>
      <c r="B7" s="116">
        <f>SUM(B5:B6)</f>
        <v>634</v>
      </c>
      <c r="C7" s="116">
        <f>SUM(C5:C6)</f>
        <v>649</v>
      </c>
      <c r="D7" s="116">
        <f>SUM(D5:D6)</f>
        <v>653</v>
      </c>
      <c r="E7" s="117">
        <f>SUM(E5:E6)</f>
        <v>708</v>
      </c>
      <c r="F7" s="117">
        <f>SUM(F5:F6)</f>
        <v>705</v>
      </c>
      <c r="G7" s="119">
        <f>AVERAGE(B7:F7)</f>
        <v>669.8</v>
      </c>
    </row>
    <row r="8" spans="1:8" ht="13.8" thickBot="1" x14ac:dyDescent="0.3">
      <c r="A8" s="137" t="s">
        <v>47</v>
      </c>
      <c r="B8" s="138">
        <f>B5+(B6/3)</f>
        <v>584</v>
      </c>
      <c r="C8" s="138">
        <f>C5+(C6/3)</f>
        <v>599</v>
      </c>
      <c r="D8" s="138">
        <f>D5+(D6/3)</f>
        <v>610.33333333333337</v>
      </c>
      <c r="E8" s="139">
        <f>E5+(E6/3)</f>
        <v>622.66666666666663</v>
      </c>
      <c r="F8" s="139">
        <f>F5+(F6/3)</f>
        <v>656.33333333333337</v>
      </c>
      <c r="G8" s="140">
        <f>AVERAGE(B8:F8)</f>
        <v>614.4666666666667</v>
      </c>
    </row>
    <row r="9" spans="1:8" ht="7.5" customHeight="1" thickBot="1" x14ac:dyDescent="0.3">
      <c r="A9" s="111"/>
      <c r="B9" s="112"/>
      <c r="C9" s="112"/>
      <c r="D9" s="112"/>
      <c r="E9" s="113"/>
      <c r="F9" s="113"/>
      <c r="G9" s="114"/>
    </row>
    <row r="10" spans="1:8" x14ac:dyDescent="0.25">
      <c r="A10" s="131" t="s">
        <v>5</v>
      </c>
      <c r="B10" s="223"/>
      <c r="C10" s="223"/>
      <c r="D10" s="223"/>
      <c r="E10" s="223"/>
      <c r="F10" s="223"/>
      <c r="G10" s="224"/>
    </row>
    <row r="11" spans="1:8" x14ac:dyDescent="0.25">
      <c r="A11" s="133" t="s">
        <v>2</v>
      </c>
      <c r="B11" s="226"/>
      <c r="C11" s="225"/>
      <c r="D11" s="225"/>
      <c r="E11" s="225"/>
      <c r="F11" s="225"/>
      <c r="G11" s="227"/>
    </row>
    <row r="12" spans="1:8" x14ac:dyDescent="0.25">
      <c r="A12" s="133" t="s">
        <v>3</v>
      </c>
      <c r="B12" s="226"/>
      <c r="C12" s="225"/>
      <c r="D12" s="225"/>
      <c r="E12" s="225"/>
      <c r="F12" s="225"/>
      <c r="G12" s="227"/>
    </row>
    <row r="13" spans="1:8" x14ac:dyDescent="0.25">
      <c r="A13" s="115" t="s">
        <v>4</v>
      </c>
      <c r="B13" s="228"/>
      <c r="C13" s="228"/>
      <c r="D13" s="228"/>
      <c r="E13" s="229"/>
      <c r="F13" s="228"/>
      <c r="G13" s="230"/>
    </row>
    <row r="14" spans="1:8" ht="13.8" thickBot="1" x14ac:dyDescent="0.3">
      <c r="A14" s="141" t="s">
        <v>47</v>
      </c>
      <c r="B14" s="231"/>
      <c r="C14" s="231"/>
      <c r="D14" s="231"/>
      <c r="E14" s="232"/>
      <c r="F14" s="231"/>
      <c r="G14" s="233"/>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46">
        <v>85</v>
      </c>
      <c r="C18" s="134">
        <v>85</v>
      </c>
      <c r="D18" s="134">
        <v>90</v>
      </c>
      <c r="E18" s="134">
        <v>84</v>
      </c>
      <c r="F18" s="134">
        <v>98</v>
      </c>
      <c r="G18" s="147">
        <f>AVERAGE(B18:F18)</f>
        <v>88.4</v>
      </c>
    </row>
    <row r="19" spans="1:8" x14ac:dyDescent="0.25">
      <c r="A19" s="148" t="s">
        <v>99</v>
      </c>
      <c r="B19" s="219"/>
      <c r="C19" s="219"/>
      <c r="D19" s="219"/>
      <c r="E19" s="219"/>
      <c r="F19" s="219"/>
      <c r="G19" s="220"/>
    </row>
    <row r="20" spans="1:8" ht="13.8" thickBot="1" x14ac:dyDescent="0.3">
      <c r="A20" s="151" t="s">
        <v>4</v>
      </c>
      <c r="B20" s="152">
        <f>B19+B18</f>
        <v>85</v>
      </c>
      <c r="C20" s="152">
        <f t="shared" ref="C20:G20" si="0">C19+C18</f>
        <v>85</v>
      </c>
      <c r="D20" s="152">
        <f t="shared" si="0"/>
        <v>90</v>
      </c>
      <c r="E20" s="152">
        <f t="shared" si="0"/>
        <v>84</v>
      </c>
      <c r="F20" s="152">
        <f t="shared" si="0"/>
        <v>98</v>
      </c>
      <c r="G20" s="153">
        <f t="shared" si="0"/>
        <v>88.4</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7.4588235294117649</v>
      </c>
      <c r="C24" s="156">
        <f>C7/C18</f>
        <v>7.6352941176470592</v>
      </c>
      <c r="D24" s="156">
        <f>D7/D18</f>
        <v>7.2555555555555555</v>
      </c>
      <c r="E24" s="156">
        <f>E7/E18</f>
        <v>8.4285714285714288</v>
      </c>
      <c r="F24" s="156">
        <f>F7/F18</f>
        <v>7.1938775510204085</v>
      </c>
      <c r="G24" s="147">
        <f>AVERAGE(B24:F24)</f>
        <v>7.5944244364412423</v>
      </c>
    </row>
    <row r="25" spans="1:8" ht="13.8" thickBot="1" x14ac:dyDescent="0.3">
      <c r="A25" s="157" t="s">
        <v>100</v>
      </c>
      <c r="B25" s="158"/>
      <c r="C25" s="158"/>
      <c r="D25" s="158"/>
      <c r="E25" s="158"/>
      <c r="F25" s="158"/>
      <c r="G25" s="159"/>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124</v>
      </c>
      <c r="G28" s="132" t="s">
        <v>1</v>
      </c>
    </row>
    <row r="29" spans="1:8" x14ac:dyDescent="0.25">
      <c r="A29" s="162" t="s">
        <v>102</v>
      </c>
      <c r="B29" s="163">
        <v>6159</v>
      </c>
      <c r="C29" s="163">
        <v>6598</v>
      </c>
      <c r="D29" s="163">
        <v>6706</v>
      </c>
      <c r="E29" s="163">
        <f>228+2980+3194</f>
        <v>6402</v>
      </c>
      <c r="F29" s="163">
        <v>7035</v>
      </c>
      <c r="G29" s="164">
        <f>AVERAGE(B29:F29)</f>
        <v>6580</v>
      </c>
    </row>
    <row r="30" spans="1:8" x14ac:dyDescent="0.25">
      <c r="A30" s="162" t="s">
        <v>9</v>
      </c>
      <c r="B30" s="213"/>
      <c r="C30" s="213"/>
      <c r="D30" s="213"/>
      <c r="E30" s="213"/>
      <c r="F30" s="213"/>
      <c r="G30" s="214"/>
    </row>
    <row r="31" spans="1:8" ht="13.8" thickBot="1" x14ac:dyDescent="0.3">
      <c r="A31" s="124" t="s">
        <v>4</v>
      </c>
      <c r="B31" s="125">
        <f>SUM(B29:B30)</f>
        <v>6159</v>
      </c>
      <c r="C31" s="125">
        <f>SUM(C29:C30)</f>
        <v>6598</v>
      </c>
      <c r="D31" s="125">
        <f>SUM(D29:D30)</f>
        <v>6706</v>
      </c>
      <c r="E31" s="125">
        <f>SUM(E29:E30)</f>
        <v>6402</v>
      </c>
      <c r="F31" s="125">
        <f>SUM(F29:F30)</f>
        <v>7035</v>
      </c>
      <c r="G31" s="126">
        <f>AVERAGE(B31:F31)</f>
        <v>6580</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33.4</v>
      </c>
      <c r="C35" s="165">
        <v>33.9</v>
      </c>
      <c r="D35" s="165">
        <v>36</v>
      </c>
      <c r="E35" s="165">
        <v>35.5</v>
      </c>
      <c r="F35" s="165">
        <v>36.1</v>
      </c>
      <c r="G35" s="147">
        <f>AVERAGE(B35:F35)</f>
        <v>34.980000000000004</v>
      </c>
    </row>
    <row r="36" spans="1:8" ht="13.8" thickBot="1" x14ac:dyDescent="0.3">
      <c r="A36" s="166" t="s">
        <v>9</v>
      </c>
      <c r="B36" s="221"/>
      <c r="C36" s="221"/>
      <c r="D36" s="221"/>
      <c r="E36" s="221"/>
      <c r="F36" s="221"/>
      <c r="G36" s="222"/>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15</v>
      </c>
      <c r="C40" s="134">
        <v>15</v>
      </c>
      <c r="D40" s="134">
        <v>15</v>
      </c>
      <c r="E40" s="134">
        <v>17</v>
      </c>
      <c r="F40" s="134">
        <v>16</v>
      </c>
      <c r="G40" s="147">
        <f>AVERAGE(B40:F40)</f>
        <v>15.6</v>
      </c>
    </row>
    <row r="41" spans="1:8" x14ac:dyDescent="0.25">
      <c r="A41" s="162" t="s">
        <v>3</v>
      </c>
      <c r="B41" s="134">
        <v>0</v>
      </c>
      <c r="C41" s="134">
        <v>0</v>
      </c>
      <c r="D41" s="134">
        <v>0</v>
      </c>
      <c r="E41" s="134">
        <v>1</v>
      </c>
      <c r="F41" s="134">
        <v>1</v>
      </c>
      <c r="G41" s="147">
        <f>AVERAGE(B41:F41)</f>
        <v>0.4</v>
      </c>
    </row>
    <row r="42" spans="1:8" x14ac:dyDescent="0.25">
      <c r="A42" s="115" t="s">
        <v>4</v>
      </c>
      <c r="B42" s="116">
        <f>SUM(B40:B41)</f>
        <v>15</v>
      </c>
      <c r="C42" s="116">
        <f>SUM(C40:C41)</f>
        <v>15</v>
      </c>
      <c r="D42" s="116">
        <f>SUM(D40:D41)</f>
        <v>15</v>
      </c>
      <c r="E42" s="116">
        <f>SUM(E40:E41)</f>
        <v>18</v>
      </c>
      <c r="F42" s="116">
        <f>SUM(F40:F41)</f>
        <v>17</v>
      </c>
      <c r="G42" s="119">
        <f>AVERAGE(B42:F42)</f>
        <v>16</v>
      </c>
    </row>
    <row r="43" spans="1:8" ht="13.8" thickBot="1" x14ac:dyDescent="0.3">
      <c r="A43" s="141" t="s">
        <v>48</v>
      </c>
      <c r="B43" s="142">
        <f>B40+(B41/3)</f>
        <v>15</v>
      </c>
      <c r="C43" s="142">
        <f>C40+(C41/3)</f>
        <v>15</v>
      </c>
      <c r="D43" s="142">
        <f>D40+(D41/3)</f>
        <v>15</v>
      </c>
      <c r="E43" s="142">
        <f>E40+(E41/3)</f>
        <v>17.333333333333332</v>
      </c>
      <c r="F43" s="142">
        <f>F40+(F41/3)</f>
        <v>16.333333333333332</v>
      </c>
      <c r="G43" s="169">
        <f>AVERAGE(B43:F43)</f>
        <v>15.733333333333331</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38.93333333333333</v>
      </c>
      <c r="C47" s="158">
        <f>(C8+C14)/C43</f>
        <v>39.93333333333333</v>
      </c>
      <c r="D47" s="158">
        <f>(D8+D14)/D43</f>
        <v>40.68888888888889</v>
      </c>
      <c r="E47" s="158">
        <f>(E8+E14)/E43</f>
        <v>35.92307692307692</v>
      </c>
      <c r="F47" s="158">
        <f>(F8+F14)/F43</f>
        <v>40.183673469387763</v>
      </c>
      <c r="G47" s="159">
        <f>AVERAGE(B47:F47)</f>
        <v>39.132461189604044</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410.6</v>
      </c>
      <c r="C51" s="158">
        <f>C31/C43</f>
        <v>439.86666666666667</v>
      </c>
      <c r="D51" s="158">
        <f>D31/D43</f>
        <v>447.06666666666666</v>
      </c>
      <c r="E51" s="158">
        <f>E31/E43</f>
        <v>369.34615384615387</v>
      </c>
      <c r="F51" s="158">
        <f>F31/F43</f>
        <v>430.71428571428572</v>
      </c>
      <c r="G51" s="159">
        <f>AVERAGE(B51:F51)</f>
        <v>419.51875457875457</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f>1977132.92+7548.02</f>
        <v>1984680.94</v>
      </c>
      <c r="C55" s="175">
        <f>2072817.26+141385.13</f>
        <v>2214202.39</v>
      </c>
      <c r="D55" s="175">
        <v>2176962</v>
      </c>
      <c r="E55" s="175">
        <v>2343821</v>
      </c>
      <c r="F55" s="175">
        <v>2074865</v>
      </c>
      <c r="G55" s="176">
        <f>AVERAGE(B55:F55)</f>
        <v>2158906.2659999998</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322.24077610001621</v>
      </c>
      <c r="C59" s="178">
        <f>C55/C31</f>
        <v>335.58690360715372</v>
      </c>
      <c r="D59" s="178">
        <f>D55/D31</f>
        <v>324.62898896510586</v>
      </c>
      <c r="E59" s="178">
        <f>E55/E31</f>
        <v>366.1076226179319</v>
      </c>
      <c r="F59" s="178">
        <f>F55/F31</f>
        <v>294.93461265103053</v>
      </c>
      <c r="G59" s="176">
        <f>AVERAGE(B59:F59)</f>
        <v>328.69978078824761</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132312.06266666666</v>
      </c>
      <c r="C63" s="177">
        <f t="shared" ref="C63:F63" si="1">C55/C43</f>
        <v>147613.49266666669</v>
      </c>
      <c r="D63" s="177">
        <f t="shared" si="1"/>
        <v>145130.79999999999</v>
      </c>
      <c r="E63" s="177">
        <f t="shared" si="1"/>
        <v>135220.44230769231</v>
      </c>
      <c r="F63" s="177">
        <f t="shared" si="1"/>
        <v>127032.55102040817</v>
      </c>
      <c r="G63" s="176">
        <f>AVERAGE(B63:F63)</f>
        <v>137461.86973228675</v>
      </c>
    </row>
    <row r="69" spans="3:9" x14ac:dyDescent="0.25">
      <c r="C69" s="325" t="s">
        <v>122</v>
      </c>
      <c r="D69" s="325" t="s">
        <v>120</v>
      </c>
      <c r="E69" s="325" t="s">
        <v>117</v>
      </c>
      <c r="F69" s="325" t="s">
        <v>121</v>
      </c>
    </row>
    <row r="70" spans="3:9" x14ac:dyDescent="0.25">
      <c r="C70" s="325" t="s">
        <v>118</v>
      </c>
      <c r="D70" s="326">
        <v>159</v>
      </c>
      <c r="E70" s="325">
        <f>2816+504</f>
        <v>3320</v>
      </c>
      <c r="F70" s="325">
        <v>3556</v>
      </c>
      <c r="G70" s="31">
        <f>SUM(D70:F70)</f>
        <v>7035</v>
      </c>
    </row>
    <row r="71" spans="3:9" x14ac:dyDescent="0.25">
      <c r="C71" s="325"/>
      <c r="D71" s="326"/>
      <c r="E71" s="326"/>
      <c r="F71" s="326"/>
      <c r="I71" s="31">
        <f>SUM(G70:G74)</f>
        <v>10422</v>
      </c>
    </row>
    <row r="72" spans="3:9" x14ac:dyDescent="0.25">
      <c r="C72" s="325" t="s">
        <v>123</v>
      </c>
      <c r="D72" s="325" t="s">
        <v>120</v>
      </c>
      <c r="E72" s="325" t="s">
        <v>117</v>
      </c>
      <c r="F72" s="325" t="s">
        <v>121</v>
      </c>
    </row>
    <row r="73" spans="3:9" x14ac:dyDescent="0.25">
      <c r="C73" s="325" t="s">
        <v>118</v>
      </c>
      <c r="D73" s="326">
        <v>417</v>
      </c>
      <c r="E73" s="326">
        <v>765</v>
      </c>
      <c r="F73" s="326">
        <v>699</v>
      </c>
      <c r="G73" s="31">
        <f>SUM(D73:F73)</f>
        <v>1881</v>
      </c>
    </row>
    <row r="74" spans="3:9" x14ac:dyDescent="0.25">
      <c r="C74" s="325" t="s">
        <v>119</v>
      </c>
      <c r="D74" s="326">
        <v>222</v>
      </c>
      <c r="E74" s="326">
        <v>714</v>
      </c>
      <c r="F74" s="326">
        <v>570</v>
      </c>
      <c r="G74" s="31">
        <f>SUM(D74:F74)</f>
        <v>1506</v>
      </c>
    </row>
  </sheetData>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F36" sqref="F36"/>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327" t="s">
        <v>42</v>
      </c>
      <c r="C1" s="329"/>
      <c r="D1" s="329"/>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194</v>
      </c>
      <c r="C5" s="134">
        <v>227</v>
      </c>
      <c r="D5" s="134">
        <v>225</v>
      </c>
      <c r="E5" s="134">
        <v>203</v>
      </c>
      <c r="F5" s="134">
        <v>221</v>
      </c>
      <c r="G5" s="136">
        <f>AVERAGE(B5:F5)</f>
        <v>214</v>
      </c>
    </row>
    <row r="6" spans="1:8" x14ac:dyDescent="0.25">
      <c r="A6" s="133" t="s">
        <v>3</v>
      </c>
      <c r="B6" s="135">
        <v>29</v>
      </c>
      <c r="C6" s="134">
        <v>32</v>
      </c>
      <c r="D6" s="134">
        <v>25</v>
      </c>
      <c r="E6" s="134">
        <v>22</v>
      </c>
      <c r="F6" s="134">
        <v>14</v>
      </c>
      <c r="G6" s="136">
        <f>AVERAGE(B6:F6)</f>
        <v>24.4</v>
      </c>
    </row>
    <row r="7" spans="1:8" x14ac:dyDescent="0.25">
      <c r="A7" s="115" t="s">
        <v>4</v>
      </c>
      <c r="B7" s="116">
        <f>SUM(B5:B6)</f>
        <v>223</v>
      </c>
      <c r="C7" s="116">
        <f>SUM(C5:C6)</f>
        <v>259</v>
      </c>
      <c r="D7" s="116">
        <f>SUM(D5:D6)</f>
        <v>250</v>
      </c>
      <c r="E7" s="117">
        <f>SUM(E5:E6)</f>
        <v>225</v>
      </c>
      <c r="F7" s="117">
        <f>SUM(F5:F6)</f>
        <v>235</v>
      </c>
      <c r="G7" s="119">
        <f>AVERAGE(B7:F7)</f>
        <v>238.4</v>
      </c>
    </row>
    <row r="8" spans="1:8" ht="13.8" thickBot="1" x14ac:dyDescent="0.3">
      <c r="A8" s="137" t="s">
        <v>47</v>
      </c>
      <c r="B8" s="138">
        <f>B5+(B6/3)</f>
        <v>203.66666666666666</v>
      </c>
      <c r="C8" s="138">
        <f>C5+(C6/3)</f>
        <v>237.66666666666666</v>
      </c>
      <c r="D8" s="138">
        <f>D5+(D6/3)</f>
        <v>233.33333333333334</v>
      </c>
      <c r="E8" s="139">
        <f>E5+(E6/3)</f>
        <v>210.33333333333334</v>
      </c>
      <c r="F8" s="139">
        <f>F5+(F6/3)</f>
        <v>225.66666666666666</v>
      </c>
      <c r="G8" s="140">
        <f>AVERAGE(B8:F8)</f>
        <v>222.13333333333335</v>
      </c>
    </row>
    <row r="9" spans="1:8" ht="7.5" customHeight="1" thickBot="1" x14ac:dyDescent="0.3">
      <c r="A9" s="111"/>
      <c r="B9" s="112"/>
      <c r="C9" s="112"/>
      <c r="D9" s="112"/>
      <c r="E9" s="113"/>
      <c r="F9" s="113"/>
      <c r="G9" s="114"/>
    </row>
    <row r="10" spans="1:8" x14ac:dyDescent="0.25">
      <c r="A10" s="131" t="s">
        <v>5</v>
      </c>
      <c r="B10" s="223"/>
      <c r="C10" s="223"/>
      <c r="D10" s="223"/>
      <c r="E10" s="223"/>
      <c r="F10" s="223"/>
      <c r="G10" s="224"/>
    </row>
    <row r="11" spans="1:8" x14ac:dyDescent="0.25">
      <c r="A11" s="133" t="s">
        <v>2</v>
      </c>
      <c r="B11" s="226"/>
      <c r="C11" s="225"/>
      <c r="D11" s="225"/>
      <c r="E11" s="225"/>
      <c r="F11" s="225"/>
      <c r="G11" s="227"/>
    </row>
    <row r="12" spans="1:8" x14ac:dyDescent="0.25">
      <c r="A12" s="133" t="s">
        <v>3</v>
      </c>
      <c r="B12" s="226"/>
      <c r="C12" s="225"/>
      <c r="D12" s="225"/>
      <c r="E12" s="225"/>
      <c r="F12" s="225"/>
      <c r="G12" s="227"/>
    </row>
    <row r="13" spans="1:8" x14ac:dyDescent="0.25">
      <c r="A13" s="115" t="s">
        <v>4</v>
      </c>
      <c r="B13" s="228"/>
      <c r="C13" s="228"/>
      <c r="D13" s="228"/>
      <c r="E13" s="229"/>
      <c r="F13" s="228"/>
      <c r="G13" s="230"/>
    </row>
    <row r="14" spans="1:8" ht="13.8" thickBot="1" x14ac:dyDescent="0.3">
      <c r="A14" s="141" t="s">
        <v>47</v>
      </c>
      <c r="B14" s="231"/>
      <c r="C14" s="231"/>
      <c r="D14" s="231"/>
      <c r="E14" s="232"/>
      <c r="F14" s="231"/>
      <c r="G14" s="233"/>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29</v>
      </c>
      <c r="C18" s="134">
        <v>41</v>
      </c>
      <c r="D18" s="134">
        <v>56</v>
      </c>
      <c r="E18" s="134">
        <v>47</v>
      </c>
      <c r="F18" s="134">
        <v>52</v>
      </c>
      <c r="G18" s="147">
        <f>AVERAGE(B18:F18)</f>
        <v>45</v>
      </c>
    </row>
    <row r="19" spans="1:8" x14ac:dyDescent="0.25">
      <c r="A19" s="148" t="s">
        <v>99</v>
      </c>
      <c r="B19" s="219"/>
      <c r="C19" s="219"/>
      <c r="D19" s="219"/>
      <c r="E19" s="219"/>
      <c r="F19" s="219"/>
      <c r="G19" s="220"/>
    </row>
    <row r="20" spans="1:8" ht="13.8" thickBot="1" x14ac:dyDescent="0.3">
      <c r="A20" s="151" t="s">
        <v>4</v>
      </c>
      <c r="B20" s="181">
        <f>B19+B18</f>
        <v>29</v>
      </c>
      <c r="C20" s="181">
        <f t="shared" ref="C20:F20" si="0">C19+C18</f>
        <v>41</v>
      </c>
      <c r="D20" s="181">
        <f t="shared" si="0"/>
        <v>56</v>
      </c>
      <c r="E20" s="181">
        <f t="shared" si="0"/>
        <v>47</v>
      </c>
      <c r="F20" s="181">
        <f t="shared" si="0"/>
        <v>52</v>
      </c>
      <c r="G20" s="153">
        <f>AVERAGE(B20:F20)</f>
        <v>45</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7.6896551724137927</v>
      </c>
      <c r="C24" s="156">
        <f>C7/C18</f>
        <v>6.3170731707317076</v>
      </c>
      <c r="D24" s="156">
        <f>D7/D18</f>
        <v>4.4642857142857144</v>
      </c>
      <c r="E24" s="156">
        <f>E7/E18</f>
        <v>4.7872340425531918</v>
      </c>
      <c r="F24" s="156">
        <f>F7/F18</f>
        <v>4.5192307692307692</v>
      </c>
      <c r="G24" s="147">
        <f>AVERAGE(B24:F24)</f>
        <v>5.5554957738430355</v>
      </c>
    </row>
    <row r="25" spans="1:8" ht="13.8" thickBot="1" x14ac:dyDescent="0.3">
      <c r="A25" s="157" t="s">
        <v>100</v>
      </c>
      <c r="B25" s="235"/>
      <c r="C25" s="235"/>
      <c r="D25" s="235"/>
      <c r="E25" s="235"/>
      <c r="F25" s="235"/>
      <c r="G25" s="222"/>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2358</v>
      </c>
      <c r="C29" s="163">
        <v>2518</v>
      </c>
      <c r="D29" s="163">
        <v>2694</v>
      </c>
      <c r="E29" s="163">
        <v>2652</v>
      </c>
      <c r="F29" s="163">
        <v>3048</v>
      </c>
      <c r="G29" s="164">
        <f>AVERAGE(B29:F29)</f>
        <v>2654</v>
      </c>
    </row>
    <row r="30" spans="1:8" x14ac:dyDescent="0.25">
      <c r="A30" s="162" t="s">
        <v>9</v>
      </c>
      <c r="B30" s="213"/>
      <c r="C30" s="213"/>
      <c r="D30" s="213"/>
      <c r="E30" s="213"/>
      <c r="F30" s="213"/>
      <c r="G30" s="214"/>
    </row>
    <row r="31" spans="1:8" ht="13.8" thickBot="1" x14ac:dyDescent="0.3">
      <c r="A31" s="124" t="s">
        <v>4</v>
      </c>
      <c r="B31" s="125">
        <f>SUM(B29:B30)</f>
        <v>2358</v>
      </c>
      <c r="C31" s="125">
        <f>SUM(C29:C30)</f>
        <v>2518</v>
      </c>
      <c r="D31" s="125">
        <f>SUM(D29:D30)</f>
        <v>2694</v>
      </c>
      <c r="E31" s="125">
        <f>SUM(E29:E30)</f>
        <v>2652</v>
      </c>
      <c r="F31" s="125">
        <f>SUM(F29:F30)</f>
        <v>3048</v>
      </c>
      <c r="G31" s="126">
        <f>AVERAGE(B31:F31)</f>
        <v>2654</v>
      </c>
    </row>
    <row r="32" spans="1:8" ht="9.9" customHeight="1" thickBot="1" x14ac:dyDescent="0.3">
      <c r="A32" s="160"/>
    </row>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20.2</v>
      </c>
      <c r="C35" s="165">
        <v>22.3</v>
      </c>
      <c r="D35" s="165">
        <v>22.5</v>
      </c>
      <c r="E35" s="165">
        <v>21.8</v>
      </c>
      <c r="F35" s="165">
        <v>24.7</v>
      </c>
      <c r="G35" s="147">
        <f>AVERAGE(B35:F35)</f>
        <v>22.3</v>
      </c>
    </row>
    <row r="36" spans="1:8" ht="13.8" thickBot="1" x14ac:dyDescent="0.3">
      <c r="A36" s="166" t="s">
        <v>9</v>
      </c>
      <c r="B36" s="221"/>
      <c r="C36" s="221"/>
      <c r="D36" s="221"/>
      <c r="E36" s="221"/>
      <c r="F36" s="221"/>
      <c r="G36" s="222"/>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4</v>
      </c>
      <c r="C40" s="134">
        <v>4</v>
      </c>
      <c r="D40" s="134">
        <v>4</v>
      </c>
      <c r="E40" s="134">
        <v>4</v>
      </c>
      <c r="F40" s="134">
        <v>4</v>
      </c>
      <c r="G40" s="147">
        <f>AVERAGE(B40:F40)</f>
        <v>4</v>
      </c>
    </row>
    <row r="41" spans="1:8" x14ac:dyDescent="0.25">
      <c r="A41" s="162" t="s">
        <v>3</v>
      </c>
      <c r="B41" s="134">
        <v>2</v>
      </c>
      <c r="C41" s="134">
        <v>1</v>
      </c>
      <c r="D41" s="134">
        <v>2</v>
      </c>
      <c r="E41" s="134">
        <v>1</v>
      </c>
      <c r="F41" s="134">
        <v>1</v>
      </c>
      <c r="G41" s="147">
        <f>AVERAGE(B41:F41)</f>
        <v>1.4</v>
      </c>
    </row>
    <row r="42" spans="1:8" x14ac:dyDescent="0.25">
      <c r="A42" s="115" t="s">
        <v>4</v>
      </c>
      <c r="B42" s="116">
        <f>SUM(B40:B41)</f>
        <v>6</v>
      </c>
      <c r="C42" s="116">
        <f>SUM(C40:C41)</f>
        <v>5</v>
      </c>
      <c r="D42" s="116">
        <f>SUM(D40:D41)</f>
        <v>6</v>
      </c>
      <c r="E42" s="116">
        <f>SUM(E40:E41)</f>
        <v>5</v>
      </c>
      <c r="F42" s="116">
        <f>SUM(F40:F41)</f>
        <v>5</v>
      </c>
      <c r="G42" s="119">
        <f>AVERAGE(B42:F42)</f>
        <v>5.4</v>
      </c>
    </row>
    <row r="43" spans="1:8" ht="13.8" thickBot="1" x14ac:dyDescent="0.3">
      <c r="A43" s="141" t="s">
        <v>48</v>
      </c>
      <c r="B43" s="142">
        <f>B40+(B41/3)</f>
        <v>4.666666666666667</v>
      </c>
      <c r="C43" s="142">
        <f>C40+(C41/3)</f>
        <v>4.333333333333333</v>
      </c>
      <c r="D43" s="142">
        <f>D40+(D41/3)</f>
        <v>4.666666666666667</v>
      </c>
      <c r="E43" s="142">
        <f>E40+(E41/3)</f>
        <v>4.333333333333333</v>
      </c>
      <c r="F43" s="142">
        <f>F40+(F41/3)</f>
        <v>4.333333333333333</v>
      </c>
      <c r="G43" s="169">
        <f>AVERAGE(B43:F43)</f>
        <v>4.4666666666666668</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43.642857142857139</v>
      </c>
      <c r="C47" s="158">
        <f>(C8+C14)/C43</f>
        <v>54.846153846153847</v>
      </c>
      <c r="D47" s="158">
        <f>(D8+D14)/D43</f>
        <v>50</v>
      </c>
      <c r="E47" s="158">
        <f>(E8+E14)/E43</f>
        <v>48.538461538461547</v>
      </c>
      <c r="F47" s="158">
        <f>(F8+F14)/F43</f>
        <v>52.07692307692308</v>
      </c>
      <c r="G47" s="159">
        <f>AVERAGE(B47:F47)</f>
        <v>49.820879120879127</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505.28571428571428</v>
      </c>
      <c r="C51" s="158">
        <f>C31/C43</f>
        <v>581.07692307692309</v>
      </c>
      <c r="D51" s="158">
        <f>D31/D43</f>
        <v>577.28571428571422</v>
      </c>
      <c r="E51" s="158">
        <f>E31/E43</f>
        <v>612</v>
      </c>
      <c r="F51" s="158">
        <f>F31/F43</f>
        <v>703.38461538461547</v>
      </c>
      <c r="G51" s="159">
        <f>AVERAGE(B51:F51)</f>
        <v>595.80659340659327</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v>392516.73</v>
      </c>
      <c r="C55" s="175">
        <v>399797.9</v>
      </c>
      <c r="D55" s="175">
        <v>416257</v>
      </c>
      <c r="E55" s="175">
        <v>419806</v>
      </c>
      <c r="F55" s="175">
        <v>367496</v>
      </c>
      <c r="G55" s="176">
        <f>AVERAGE(B55:F55)</f>
        <v>399174.72599999997</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166.46171755725189</v>
      </c>
      <c r="C59" s="178">
        <f>C55/C31</f>
        <v>158.77597299444005</v>
      </c>
      <c r="D59" s="178">
        <f>D55/D31</f>
        <v>154.51262063845581</v>
      </c>
      <c r="E59" s="178">
        <f>E55/E31</f>
        <v>158.29788838612367</v>
      </c>
      <c r="F59" s="178">
        <f>F55/F31</f>
        <v>120.56955380577428</v>
      </c>
      <c r="G59" s="176">
        <f>AVERAGE(B59:F59)</f>
        <v>151.72355067640913</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84110.727857142847</v>
      </c>
      <c r="C63" s="177">
        <f t="shared" ref="C63:F63" si="1">C55/C43</f>
        <v>92261.053846153853</v>
      </c>
      <c r="D63" s="177">
        <f t="shared" si="1"/>
        <v>89197.928571428565</v>
      </c>
      <c r="E63" s="177">
        <f t="shared" si="1"/>
        <v>96878.307692307702</v>
      </c>
      <c r="F63" s="177">
        <f t="shared" si="1"/>
        <v>84806.769230769234</v>
      </c>
      <c r="G63" s="176">
        <f>AVERAGE(B63:F63)</f>
        <v>89450.957439560443</v>
      </c>
    </row>
  </sheetData>
  <mergeCells count="1">
    <mergeCell ref="B1:D1"/>
  </mergeCells>
  <phoneticPr fontId="6" type="noConversion"/>
  <printOptions horizontalCentered="1" verticalCentered="1"/>
  <pageMargins left="0.75" right="0.75" top="0.5" bottom="0.55000000000000004" header="0.5" footer="0.2"/>
  <pageSetup scale="91"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4"/>
  <sheetViews>
    <sheetView zoomScaleNormal="100" workbookViewId="0">
      <selection activeCell="C34" sqref="C34"/>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s="187" customFormat="1" x14ac:dyDescent="0.25">
      <c r="A1" s="128" t="s">
        <v>14</v>
      </c>
      <c r="B1" s="327" t="s">
        <v>33</v>
      </c>
      <c r="C1" s="327"/>
      <c r="D1" s="328"/>
      <c r="E1" s="207"/>
      <c r="F1" s="207"/>
      <c r="G1" s="207"/>
      <c r="H1" s="207"/>
    </row>
    <row r="2" spans="1:8" ht="7.5" customHeight="1" thickBot="1" x14ac:dyDescent="0.3">
      <c r="A2" s="130" t="s">
        <v>37</v>
      </c>
      <c r="B2" s="130"/>
      <c r="C2" s="130"/>
      <c r="D2" s="130"/>
      <c r="E2" s="130"/>
      <c r="F2" s="130"/>
      <c r="G2" s="130"/>
      <c r="H2" s="130"/>
    </row>
    <row r="3" spans="1:8" ht="15" customHeight="1" x14ac:dyDescent="0.25">
      <c r="A3" s="107" t="s">
        <v>105</v>
      </c>
      <c r="B3" s="108"/>
      <c r="C3" s="108"/>
      <c r="D3" s="108"/>
      <c r="E3" s="108"/>
      <c r="F3" s="108"/>
      <c r="G3" s="109"/>
    </row>
    <row r="4" spans="1:8" s="201" customFormat="1" x14ac:dyDescent="0.25">
      <c r="A4" s="131" t="s">
        <v>0</v>
      </c>
      <c r="B4" s="106" t="s">
        <v>84</v>
      </c>
      <c r="C4" s="106" t="s">
        <v>88</v>
      </c>
      <c r="D4" s="106" t="s">
        <v>93</v>
      </c>
      <c r="E4" s="106" t="s">
        <v>103</v>
      </c>
      <c r="F4" s="106" t="s">
        <v>116</v>
      </c>
      <c r="G4" s="132" t="s">
        <v>1</v>
      </c>
      <c r="H4" s="31"/>
    </row>
    <row r="5" spans="1:8" x14ac:dyDescent="0.25">
      <c r="A5" s="133" t="s">
        <v>2</v>
      </c>
      <c r="B5" s="135">
        <v>158</v>
      </c>
      <c r="C5" s="134">
        <v>168</v>
      </c>
      <c r="D5" s="134">
        <v>182</v>
      </c>
      <c r="E5" s="134">
        <v>172</v>
      </c>
      <c r="F5" s="134">
        <v>172</v>
      </c>
      <c r="G5" s="136">
        <f>AVERAGE(B5:F5)</f>
        <v>170.4</v>
      </c>
    </row>
    <row r="6" spans="1:8" x14ac:dyDescent="0.25">
      <c r="A6" s="133" t="s">
        <v>3</v>
      </c>
      <c r="B6" s="135">
        <v>48</v>
      </c>
      <c r="C6" s="134">
        <v>37</v>
      </c>
      <c r="D6" s="134">
        <v>29</v>
      </c>
      <c r="E6" s="134">
        <v>44</v>
      </c>
      <c r="F6" s="134">
        <v>36</v>
      </c>
      <c r="G6" s="136">
        <f>AVERAGE(B6:F6)</f>
        <v>38.799999999999997</v>
      </c>
    </row>
    <row r="7" spans="1:8" x14ac:dyDescent="0.25">
      <c r="A7" s="115" t="s">
        <v>4</v>
      </c>
      <c r="B7" s="116">
        <f>SUM(B5:B6)</f>
        <v>206</v>
      </c>
      <c r="C7" s="116">
        <f>SUM(C5:C6)</f>
        <v>205</v>
      </c>
      <c r="D7" s="116">
        <f>SUM(D5:D6)</f>
        <v>211</v>
      </c>
      <c r="E7" s="117">
        <f>SUM(E5:E6)</f>
        <v>216</v>
      </c>
      <c r="F7" s="117">
        <f>SUM(F5:F6)</f>
        <v>208</v>
      </c>
      <c r="G7" s="119">
        <f>AVERAGE(B7:F7)</f>
        <v>209.2</v>
      </c>
    </row>
    <row r="8" spans="1:8" ht="13.8" thickBot="1" x14ac:dyDescent="0.3">
      <c r="A8" s="137" t="s">
        <v>47</v>
      </c>
      <c r="B8" s="138">
        <f>B5+(B6/3)</f>
        <v>174</v>
      </c>
      <c r="C8" s="138">
        <f>C5+(C6/3)</f>
        <v>180.33333333333334</v>
      </c>
      <c r="D8" s="138">
        <f>D5+(D6/3)</f>
        <v>191.66666666666666</v>
      </c>
      <c r="E8" s="139">
        <f>E5+(E6/3)</f>
        <v>186.66666666666666</v>
      </c>
      <c r="F8" s="139">
        <f>F5+(F6/3)</f>
        <v>184</v>
      </c>
      <c r="G8" s="140">
        <f>AVERAGE(B8:F8)</f>
        <v>183.33333333333331</v>
      </c>
    </row>
    <row r="9" spans="1:8" ht="7.5" customHeight="1" thickBot="1" x14ac:dyDescent="0.3">
      <c r="A9" s="111"/>
      <c r="B9" s="112"/>
      <c r="C9" s="112"/>
      <c r="D9" s="112"/>
      <c r="E9" s="113"/>
      <c r="F9" s="113"/>
      <c r="G9" s="114"/>
    </row>
    <row r="10" spans="1:8" s="201" customFormat="1" x14ac:dyDescent="0.25">
      <c r="A10" s="131" t="s">
        <v>5</v>
      </c>
      <c r="B10" s="106"/>
      <c r="C10" s="106"/>
      <c r="D10" s="106"/>
      <c r="E10" s="106"/>
      <c r="F10" s="106"/>
      <c r="G10" s="132"/>
      <c r="H10" s="31"/>
    </row>
    <row r="11" spans="1:8" x14ac:dyDescent="0.25">
      <c r="A11" s="133" t="s">
        <v>2</v>
      </c>
      <c r="B11" s="135">
        <v>12</v>
      </c>
      <c r="C11" s="134">
        <v>5</v>
      </c>
      <c r="D11" s="134">
        <v>11</v>
      </c>
      <c r="E11" s="134">
        <v>14</v>
      </c>
      <c r="F11" s="134">
        <v>8</v>
      </c>
      <c r="G11" s="136">
        <f>AVERAGE(B11:F11)</f>
        <v>10</v>
      </c>
    </row>
    <row r="12" spans="1:8" x14ac:dyDescent="0.25">
      <c r="A12" s="133" t="s">
        <v>3</v>
      </c>
      <c r="B12" s="135">
        <v>28</v>
      </c>
      <c r="C12" s="134">
        <v>39</v>
      </c>
      <c r="D12" s="134">
        <v>34</v>
      </c>
      <c r="E12" s="134">
        <v>33</v>
      </c>
      <c r="F12" s="134">
        <v>27</v>
      </c>
      <c r="G12" s="136">
        <f>AVERAGE(B12:F12)</f>
        <v>32.200000000000003</v>
      </c>
    </row>
    <row r="13" spans="1:8" x14ac:dyDescent="0.25">
      <c r="A13" s="115" t="s">
        <v>4</v>
      </c>
      <c r="B13" s="116">
        <f>SUM(B11:B12)</f>
        <v>40</v>
      </c>
      <c r="C13" s="116">
        <f>SUM(C11:C12)</f>
        <v>44</v>
      </c>
      <c r="D13" s="116">
        <f>SUM(D11:D12)</f>
        <v>45</v>
      </c>
      <c r="E13" s="117">
        <f>SUM(E11:E12)</f>
        <v>47</v>
      </c>
      <c r="F13" s="116">
        <f>SUM(F11:F12)</f>
        <v>35</v>
      </c>
      <c r="G13" s="118">
        <f>AVERAGE(B13:F13)</f>
        <v>42.2</v>
      </c>
    </row>
    <row r="14" spans="1:8" ht="13.8" thickBot="1" x14ac:dyDescent="0.3">
      <c r="A14" s="141" t="s">
        <v>47</v>
      </c>
      <c r="B14" s="142">
        <f>B11+(B12/3)</f>
        <v>21.333333333333336</v>
      </c>
      <c r="C14" s="142">
        <f>C11+(C12/3)</f>
        <v>18</v>
      </c>
      <c r="D14" s="142">
        <f>D11+(D12/3)</f>
        <v>22.333333333333336</v>
      </c>
      <c r="E14" s="143">
        <f>E11+(E12/3)</f>
        <v>25</v>
      </c>
      <c r="F14" s="142">
        <f>F11+(F12/3)</f>
        <v>17</v>
      </c>
      <c r="G14" s="144">
        <f>AVERAGE(B14:F14)</f>
        <v>20.733333333333334</v>
      </c>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208" t="s">
        <v>98</v>
      </c>
      <c r="B18" s="134">
        <v>45</v>
      </c>
      <c r="C18" s="134">
        <v>26</v>
      </c>
      <c r="D18" s="134">
        <v>40</v>
      </c>
      <c r="E18" s="134">
        <v>51</v>
      </c>
      <c r="F18" s="134">
        <v>40</v>
      </c>
      <c r="G18" s="147">
        <f>AVERAGE(B18:F18)</f>
        <v>40.4</v>
      </c>
    </row>
    <row r="19" spans="1:8" x14ac:dyDescent="0.25">
      <c r="A19" s="209" t="s">
        <v>99</v>
      </c>
      <c r="B19" s="149">
        <v>7</v>
      </c>
      <c r="C19" s="149">
        <v>9</v>
      </c>
      <c r="D19" s="149">
        <v>11</v>
      </c>
      <c r="E19" s="149">
        <v>16</v>
      </c>
      <c r="F19" s="149">
        <v>10</v>
      </c>
      <c r="G19" s="150">
        <f>AVERAGE(B19:F19)</f>
        <v>10.6</v>
      </c>
    </row>
    <row r="20" spans="1:8" ht="13.8" thickBot="1" x14ac:dyDescent="0.3">
      <c r="A20" s="151" t="s">
        <v>4</v>
      </c>
      <c r="B20" s="181">
        <f>B19+B18</f>
        <v>52</v>
      </c>
      <c r="C20" s="181">
        <f t="shared" ref="C20:F20" si="0">C19+C18</f>
        <v>35</v>
      </c>
      <c r="D20" s="181">
        <f t="shared" si="0"/>
        <v>51</v>
      </c>
      <c r="E20" s="181">
        <f t="shared" si="0"/>
        <v>67</v>
      </c>
      <c r="F20" s="181">
        <f t="shared" si="0"/>
        <v>50</v>
      </c>
      <c r="G20" s="153">
        <f>AVERAGE(B20:F20)</f>
        <v>51</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210" t="s">
        <v>101</v>
      </c>
      <c r="B24" s="156">
        <f>B7/B18</f>
        <v>4.5777777777777775</v>
      </c>
      <c r="C24" s="156">
        <f>C7/C18</f>
        <v>7.884615384615385</v>
      </c>
      <c r="D24" s="156">
        <f>D7/D18</f>
        <v>5.2750000000000004</v>
      </c>
      <c r="E24" s="156">
        <f>E7/E18</f>
        <v>4.2352941176470589</v>
      </c>
      <c r="F24" s="156">
        <f>F7/F18</f>
        <v>5.2</v>
      </c>
      <c r="G24" s="147">
        <f>AVERAGE(B24:F24)</f>
        <v>5.4345374560080435</v>
      </c>
    </row>
    <row r="25" spans="1:8" ht="13.8" thickBot="1" x14ac:dyDescent="0.3">
      <c r="A25" s="211" t="s">
        <v>100</v>
      </c>
      <c r="B25" s="158">
        <f>B13/B19</f>
        <v>5.7142857142857144</v>
      </c>
      <c r="C25" s="158">
        <f>C13/C19</f>
        <v>4.8888888888888893</v>
      </c>
      <c r="D25" s="158">
        <f>D13/D19</f>
        <v>4.0909090909090908</v>
      </c>
      <c r="E25" s="158">
        <f>E13/E19</f>
        <v>2.9375</v>
      </c>
      <c r="F25" s="158">
        <f>F13/F19</f>
        <v>3.5</v>
      </c>
      <c r="G25" s="159">
        <f>AVERAGE(B25:F25)</f>
        <v>4.2263167388167391</v>
      </c>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212" t="s">
        <v>102</v>
      </c>
      <c r="B29" s="163">
        <v>4353</v>
      </c>
      <c r="C29" s="163">
        <v>4275</v>
      </c>
      <c r="D29" s="163">
        <v>5169</v>
      </c>
      <c r="E29" s="163">
        <v>5628</v>
      </c>
      <c r="F29" s="163">
        <v>6271</v>
      </c>
      <c r="G29" s="164">
        <f>AVERAGE(B29:F29)</f>
        <v>5139.2</v>
      </c>
    </row>
    <row r="30" spans="1:8" x14ac:dyDescent="0.25">
      <c r="A30" s="162" t="s">
        <v>9</v>
      </c>
      <c r="B30" s="163">
        <v>1044</v>
      </c>
      <c r="C30" s="163">
        <v>615</v>
      </c>
      <c r="D30" s="163">
        <v>852</v>
      </c>
      <c r="E30" s="163">
        <v>651</v>
      </c>
      <c r="F30" s="163">
        <v>858</v>
      </c>
      <c r="G30" s="164">
        <f>AVERAGE(B30:F30)</f>
        <v>804</v>
      </c>
    </row>
    <row r="31" spans="1:8" ht="13.8" thickBot="1" x14ac:dyDescent="0.3">
      <c r="A31" s="124" t="s">
        <v>4</v>
      </c>
      <c r="B31" s="125">
        <f>SUM(B29:B30)</f>
        <v>5397</v>
      </c>
      <c r="C31" s="125">
        <f>SUM(C29:C30)</f>
        <v>4890</v>
      </c>
      <c r="D31" s="125">
        <f>SUM(D29:D30)</f>
        <v>6021</v>
      </c>
      <c r="E31" s="125">
        <f>SUM(E29:E30)</f>
        <v>6279</v>
      </c>
      <c r="F31" s="125">
        <f>SUM(F29:F30)</f>
        <v>7129</v>
      </c>
      <c r="G31" s="126">
        <f>AVERAGE(B31:F31)</f>
        <v>5943.2</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25.5</v>
      </c>
      <c r="C35" s="165">
        <v>26.4</v>
      </c>
      <c r="D35" s="165">
        <v>24.8</v>
      </c>
      <c r="E35" s="165">
        <v>26.8</v>
      </c>
      <c r="F35" s="165">
        <v>28.3</v>
      </c>
      <c r="G35" s="164">
        <f>AVERAGE(B35:F35)</f>
        <v>26.360000000000003</v>
      </c>
    </row>
    <row r="36" spans="1:8" ht="13.8" thickBot="1" x14ac:dyDescent="0.3">
      <c r="A36" s="166" t="s">
        <v>9</v>
      </c>
      <c r="B36" s="167">
        <v>23.2</v>
      </c>
      <c r="C36" s="167">
        <v>19.7</v>
      </c>
      <c r="D36" s="167">
        <v>18.600000000000001</v>
      </c>
      <c r="E36" s="167">
        <v>16.3</v>
      </c>
      <c r="F36" s="167">
        <v>21</v>
      </c>
      <c r="G36" s="202">
        <f>AVERAGE(B36:F36)</f>
        <v>19.759999999999998</v>
      </c>
    </row>
    <row r="37" spans="1:8" ht="9.9" customHeight="1" thickBot="1" x14ac:dyDescent="0.3">
      <c r="A37" s="168"/>
      <c r="D37" s="160"/>
      <c r="E37" s="160"/>
      <c r="F37" s="160"/>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8</v>
      </c>
      <c r="C40" s="134">
        <v>9</v>
      </c>
      <c r="D40" s="134">
        <v>9</v>
      </c>
      <c r="E40" s="134">
        <v>9</v>
      </c>
      <c r="F40" s="134">
        <v>9</v>
      </c>
      <c r="G40" s="147">
        <f>AVERAGE(B40:F40)</f>
        <v>8.8000000000000007</v>
      </c>
    </row>
    <row r="41" spans="1:8" x14ac:dyDescent="0.25">
      <c r="A41" s="162" t="s">
        <v>3</v>
      </c>
      <c r="B41" s="134">
        <v>2</v>
      </c>
      <c r="C41" s="134">
        <v>1</v>
      </c>
      <c r="D41" s="134">
        <v>0</v>
      </c>
      <c r="E41" s="134">
        <v>1</v>
      </c>
      <c r="F41" s="134">
        <v>1</v>
      </c>
      <c r="G41" s="147">
        <f>AVERAGE(B41:F41)</f>
        <v>1</v>
      </c>
    </row>
    <row r="42" spans="1:8" x14ac:dyDescent="0.25">
      <c r="A42" s="115" t="s">
        <v>4</v>
      </c>
      <c r="B42" s="116">
        <f>SUM(B40:B41)</f>
        <v>10</v>
      </c>
      <c r="C42" s="116">
        <f>SUM(C40:C41)</f>
        <v>10</v>
      </c>
      <c r="D42" s="116">
        <f>SUM(D40:D41)</f>
        <v>9</v>
      </c>
      <c r="E42" s="116">
        <f>SUM(E40:E41)</f>
        <v>10</v>
      </c>
      <c r="F42" s="116">
        <f>SUM(F40:F41)</f>
        <v>10</v>
      </c>
      <c r="G42" s="119">
        <f>AVERAGE(B42:F42)</f>
        <v>9.8000000000000007</v>
      </c>
    </row>
    <row r="43" spans="1:8" ht="13.8" thickBot="1" x14ac:dyDescent="0.3">
      <c r="A43" s="141" t="s">
        <v>48</v>
      </c>
      <c r="B43" s="142">
        <f>B40+(B41/3)</f>
        <v>8.6666666666666661</v>
      </c>
      <c r="C43" s="142">
        <f>C40+(C41/3)</f>
        <v>9.3333333333333339</v>
      </c>
      <c r="D43" s="142">
        <f>D40+(D41/3)</f>
        <v>9</v>
      </c>
      <c r="E43" s="142">
        <f>E40+(E41/3)</f>
        <v>9.3333333333333339</v>
      </c>
      <c r="F43" s="142">
        <f>F40+(F41/3)</f>
        <v>9.3333333333333339</v>
      </c>
      <c r="G43" s="169">
        <f>AVERAGE(B43:F43)</f>
        <v>9.1333333333333346</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22.53846153846154</v>
      </c>
      <c r="C47" s="158">
        <f>(C8+C14)/C43</f>
        <v>21.25</v>
      </c>
      <c r="D47" s="158">
        <f>(D8+D14)/D43</f>
        <v>23.777777777777779</v>
      </c>
      <c r="E47" s="158">
        <f>(E8+E14)/E43</f>
        <v>22.678571428571427</v>
      </c>
      <c r="F47" s="158">
        <f>(F8+F14)/F43</f>
        <v>21.535714285714285</v>
      </c>
      <c r="G47" s="159">
        <f>AVERAGE(B47:F47)</f>
        <v>22.356105006105008</v>
      </c>
    </row>
    <row r="48" spans="1:8" ht="9.9" customHeight="1" thickBot="1" x14ac:dyDescent="0.3">
      <c r="B48" s="160"/>
      <c r="C48" s="160"/>
      <c r="D48" s="160"/>
      <c r="E48" s="160"/>
      <c r="G48" s="161"/>
      <c r="H48" s="160"/>
    </row>
    <row r="49" spans="1:10" x14ac:dyDescent="0.25">
      <c r="A49" s="120" t="s">
        <v>87</v>
      </c>
      <c r="B49" s="121"/>
      <c r="C49" s="121"/>
      <c r="D49" s="121"/>
      <c r="E49" s="121"/>
      <c r="F49" s="121"/>
      <c r="G49" s="122"/>
    </row>
    <row r="50" spans="1:10" x14ac:dyDescent="0.25">
      <c r="A50" s="170"/>
      <c r="B50" s="106" t="s">
        <v>84</v>
      </c>
      <c r="C50" s="106" t="s">
        <v>88</v>
      </c>
      <c r="D50" s="106" t="s">
        <v>93</v>
      </c>
      <c r="E50" s="106" t="s">
        <v>103</v>
      </c>
      <c r="F50" s="106" t="s">
        <v>116</v>
      </c>
      <c r="G50" s="132" t="s">
        <v>1</v>
      </c>
    </row>
    <row r="51" spans="1:10" ht="13.8" thickBot="1" x14ac:dyDescent="0.3">
      <c r="A51" s="157" t="s">
        <v>11</v>
      </c>
      <c r="B51" s="171">
        <f>B31/B43</f>
        <v>622.73076923076928</v>
      </c>
      <c r="C51" s="158">
        <f>C31/C43</f>
        <v>523.92857142857144</v>
      </c>
      <c r="D51" s="158">
        <f>D31/D43</f>
        <v>669</v>
      </c>
      <c r="E51" s="158">
        <f>E31/E43</f>
        <v>672.75</v>
      </c>
      <c r="F51" s="158">
        <f>F31/F43</f>
        <v>763.82142857142856</v>
      </c>
      <c r="G51" s="159">
        <f>AVERAGE(B51:F51)</f>
        <v>650.44615384615383</v>
      </c>
    </row>
    <row r="52" spans="1:10" ht="9.9" customHeight="1" thickBot="1" x14ac:dyDescent="0.3">
      <c r="B52" s="160"/>
      <c r="C52" s="160"/>
      <c r="D52" s="160"/>
      <c r="E52" s="160"/>
      <c r="F52" s="160"/>
      <c r="G52" s="160"/>
      <c r="H52" s="160"/>
    </row>
    <row r="53" spans="1:10" x14ac:dyDescent="0.25">
      <c r="A53" s="120" t="s">
        <v>107</v>
      </c>
      <c r="B53" s="121"/>
      <c r="C53" s="121"/>
      <c r="D53" s="121"/>
      <c r="E53" s="121"/>
      <c r="F53" s="121"/>
      <c r="G53" s="122"/>
    </row>
    <row r="54" spans="1:10" x14ac:dyDescent="0.25">
      <c r="A54" s="170"/>
      <c r="B54" s="106" t="s">
        <v>84</v>
      </c>
      <c r="C54" s="106" t="s">
        <v>88</v>
      </c>
      <c r="D54" s="106" t="s">
        <v>93</v>
      </c>
      <c r="E54" s="106" t="s">
        <v>103</v>
      </c>
      <c r="F54" s="106" t="s">
        <v>116</v>
      </c>
      <c r="G54" s="132" t="s">
        <v>1</v>
      </c>
    </row>
    <row r="55" spans="1:10" ht="13.8" thickBot="1" x14ac:dyDescent="0.3">
      <c r="A55" s="157" t="s">
        <v>12</v>
      </c>
      <c r="B55" s="175">
        <v>1056415</v>
      </c>
      <c r="C55" s="175">
        <v>1172609</v>
      </c>
      <c r="D55" s="175">
        <v>1077389</v>
      </c>
      <c r="E55" s="175">
        <v>1156247</v>
      </c>
      <c r="F55" s="175">
        <v>1064058</v>
      </c>
      <c r="G55" s="176">
        <f>AVERAGE(B55:F55)</f>
        <v>1105343.6000000001</v>
      </c>
    </row>
    <row r="56" spans="1:10" ht="9.9" customHeight="1" thickBot="1" x14ac:dyDescent="0.3">
      <c r="A56" s="187"/>
      <c r="B56" s="160"/>
      <c r="C56" s="160"/>
      <c r="D56" s="160"/>
      <c r="E56" s="160"/>
      <c r="F56" s="160"/>
      <c r="G56" s="160"/>
      <c r="H56" s="160"/>
    </row>
    <row r="57" spans="1:10" x14ac:dyDescent="0.25">
      <c r="A57" s="120" t="s">
        <v>108</v>
      </c>
      <c r="B57" s="121"/>
      <c r="C57" s="121"/>
      <c r="D57" s="121"/>
      <c r="E57" s="121"/>
      <c r="F57" s="121"/>
      <c r="G57" s="122"/>
    </row>
    <row r="58" spans="1:10" x14ac:dyDescent="0.25">
      <c r="A58" s="170"/>
      <c r="B58" s="106" t="s">
        <v>84</v>
      </c>
      <c r="C58" s="106" t="s">
        <v>88</v>
      </c>
      <c r="D58" s="106" t="s">
        <v>93</v>
      </c>
      <c r="E58" s="106" t="s">
        <v>103</v>
      </c>
      <c r="F58" s="106" t="s">
        <v>116</v>
      </c>
      <c r="G58" s="132" t="s">
        <v>1</v>
      </c>
    </row>
    <row r="59" spans="1:10" ht="13.8" thickBot="1" x14ac:dyDescent="0.3">
      <c r="A59" s="157" t="s">
        <v>13</v>
      </c>
      <c r="B59" s="177">
        <f>B55/B31</f>
        <v>195.74115249212525</v>
      </c>
      <c r="C59" s="178">
        <f>C55/C31</f>
        <v>239.79734151329242</v>
      </c>
      <c r="D59" s="178">
        <f>D55/D31</f>
        <v>178.93854841388475</v>
      </c>
      <c r="E59" s="178">
        <f>E55/E31</f>
        <v>184.14508679726072</v>
      </c>
      <c r="F59" s="178">
        <f>F55/F31</f>
        <v>149.25767989900407</v>
      </c>
      <c r="G59" s="176">
        <f>AVERAGE(B59:F59)</f>
        <v>189.57596182311343</v>
      </c>
    </row>
    <row r="60" spans="1:10" ht="13.8" thickBot="1" x14ac:dyDescent="0.3"/>
    <row r="61" spans="1:10" x14ac:dyDescent="0.25">
      <c r="A61" s="120" t="s">
        <v>110</v>
      </c>
      <c r="B61" s="121"/>
      <c r="C61" s="121"/>
      <c r="D61" s="121"/>
      <c r="E61" s="121"/>
      <c r="F61" s="121"/>
      <c r="G61" s="122"/>
    </row>
    <row r="62" spans="1:10" x14ac:dyDescent="0.25">
      <c r="A62" s="170"/>
      <c r="B62" s="106" t="s">
        <v>84</v>
      </c>
      <c r="C62" s="106" t="s">
        <v>88</v>
      </c>
      <c r="D62" s="106" t="s">
        <v>93</v>
      </c>
      <c r="E62" s="106" t="s">
        <v>103</v>
      </c>
      <c r="F62" s="106" t="s">
        <v>116</v>
      </c>
      <c r="G62" s="132" t="s">
        <v>1</v>
      </c>
    </row>
    <row r="63" spans="1:10" ht="13.8" thickBot="1" x14ac:dyDescent="0.3">
      <c r="A63" s="157" t="s">
        <v>13</v>
      </c>
      <c r="B63" s="177">
        <f>B55/B43</f>
        <v>121894.03846153847</v>
      </c>
      <c r="C63" s="177">
        <f t="shared" ref="C63:F63" si="1">C55/C43</f>
        <v>125636.67857142857</v>
      </c>
      <c r="D63" s="177">
        <f t="shared" si="1"/>
        <v>119709.88888888889</v>
      </c>
      <c r="E63" s="177">
        <f t="shared" si="1"/>
        <v>123883.60714285713</v>
      </c>
      <c r="F63" s="177">
        <f t="shared" si="1"/>
        <v>114006.21428571428</v>
      </c>
      <c r="G63" s="176">
        <f>AVERAGE(B63:F63)</f>
        <v>121026.08547008547</v>
      </c>
    </row>
    <row r="64" spans="1:10" x14ac:dyDescent="0.25">
      <c r="J64" s="260" t="s">
        <v>37</v>
      </c>
    </row>
  </sheetData>
  <mergeCells count="1">
    <mergeCell ref="B1:D1"/>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zoomScaleNormal="100" workbookViewId="0">
      <selection activeCell="F42" sqref="F42"/>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327" t="s">
        <v>96</v>
      </c>
      <c r="C1" s="329"/>
      <c r="D1" s="329"/>
      <c r="E1" s="330"/>
      <c r="F1" s="130"/>
      <c r="G1" s="130"/>
      <c r="H1" s="130"/>
    </row>
    <row r="2" spans="1:8" ht="7.5" customHeight="1" thickBot="1" x14ac:dyDescent="0.3">
      <c r="A2" s="330"/>
      <c r="B2" s="330"/>
      <c r="C2" s="330"/>
      <c r="D2" s="330"/>
      <c r="E2" s="330"/>
      <c r="F2" s="330"/>
      <c r="G2" s="130"/>
      <c r="H2" s="130"/>
    </row>
    <row r="3" spans="1:8" ht="15" customHeight="1" x14ac:dyDescent="0.25">
      <c r="A3" s="107" t="s">
        <v>105</v>
      </c>
      <c r="B3" s="108"/>
      <c r="C3" s="108"/>
      <c r="D3" s="108"/>
      <c r="E3" s="108"/>
      <c r="F3" s="108"/>
      <c r="G3" s="109"/>
    </row>
    <row r="4" spans="1:8" x14ac:dyDescent="0.25">
      <c r="A4" s="131" t="s">
        <v>0</v>
      </c>
      <c r="B4" s="106" t="s">
        <v>85</v>
      </c>
      <c r="C4" s="106" t="s">
        <v>88</v>
      </c>
      <c r="D4" s="106" t="s">
        <v>93</v>
      </c>
      <c r="E4" s="106" t="s">
        <v>103</v>
      </c>
      <c r="F4" s="106" t="s">
        <v>116</v>
      </c>
      <c r="G4" s="132" t="s">
        <v>1</v>
      </c>
    </row>
    <row r="5" spans="1:8" x14ac:dyDescent="0.25">
      <c r="A5" s="133" t="s">
        <v>2</v>
      </c>
      <c r="B5" s="135">
        <v>193</v>
      </c>
      <c r="C5" s="134">
        <v>207</v>
      </c>
      <c r="D5" s="134">
        <v>199</v>
      </c>
      <c r="E5" s="134">
        <v>198</v>
      </c>
      <c r="F5" s="134">
        <v>206</v>
      </c>
      <c r="G5" s="136">
        <f>AVERAGE(B5:F5)</f>
        <v>200.6</v>
      </c>
    </row>
    <row r="6" spans="1:8" x14ac:dyDescent="0.25">
      <c r="A6" s="133" t="s">
        <v>3</v>
      </c>
      <c r="B6" s="135">
        <v>62</v>
      </c>
      <c r="C6" s="134">
        <v>54</v>
      </c>
      <c r="D6" s="134">
        <v>53</v>
      </c>
      <c r="E6" s="134">
        <v>49</v>
      </c>
      <c r="F6" s="134">
        <v>46</v>
      </c>
      <c r="G6" s="136">
        <f>AVERAGE(B6:F6)</f>
        <v>52.8</v>
      </c>
    </row>
    <row r="7" spans="1:8" x14ac:dyDescent="0.25">
      <c r="A7" s="115" t="s">
        <v>4</v>
      </c>
      <c r="B7" s="116">
        <f>SUM(B5:B6)</f>
        <v>255</v>
      </c>
      <c r="C7" s="116">
        <f>SUM(C5:C6)</f>
        <v>261</v>
      </c>
      <c r="D7" s="116">
        <f>SUM(D5:D6)</f>
        <v>252</v>
      </c>
      <c r="E7" s="117">
        <f>SUM(E5:E6)</f>
        <v>247</v>
      </c>
      <c r="F7" s="117">
        <f>SUM(F5:F6)</f>
        <v>252</v>
      </c>
      <c r="G7" s="119">
        <f>AVERAGE(B7:F7)</f>
        <v>253.4</v>
      </c>
    </row>
    <row r="8" spans="1:8" ht="13.8" thickBot="1" x14ac:dyDescent="0.3">
      <c r="A8" s="137" t="s">
        <v>47</v>
      </c>
      <c r="B8" s="138">
        <f>B5+(B6/3)</f>
        <v>213.66666666666666</v>
      </c>
      <c r="C8" s="138">
        <f>C5+(C6/3)</f>
        <v>225</v>
      </c>
      <c r="D8" s="138">
        <f>D5+(D6/3)</f>
        <v>216.66666666666666</v>
      </c>
      <c r="E8" s="139">
        <f>E5+(E6/3)</f>
        <v>214.33333333333334</v>
      </c>
      <c r="F8" s="139">
        <f>F5+(F6/3)</f>
        <v>221.33333333333334</v>
      </c>
      <c r="G8" s="140">
        <f>AVERAGE(B8:F8)</f>
        <v>218.2</v>
      </c>
    </row>
    <row r="9" spans="1:8" ht="7.5" customHeight="1" thickBot="1" x14ac:dyDescent="0.3">
      <c r="A9" s="111"/>
      <c r="B9" s="112"/>
      <c r="C9" s="112"/>
      <c r="D9" s="112"/>
      <c r="E9" s="113"/>
      <c r="F9" s="113"/>
      <c r="G9" s="114"/>
    </row>
    <row r="10" spans="1:8" x14ac:dyDescent="0.25">
      <c r="A10" s="131" t="s">
        <v>5</v>
      </c>
      <c r="B10" s="106"/>
      <c r="C10" s="106"/>
      <c r="D10" s="106"/>
      <c r="E10" s="106"/>
      <c r="F10" s="106"/>
      <c r="G10" s="132"/>
    </row>
    <row r="11" spans="1:8" x14ac:dyDescent="0.25">
      <c r="A11" s="133" t="s">
        <v>2</v>
      </c>
      <c r="B11" s="135">
        <v>5</v>
      </c>
      <c r="C11" s="134">
        <v>6</v>
      </c>
      <c r="D11" s="134">
        <v>7</v>
      </c>
      <c r="E11" s="134">
        <v>5</v>
      </c>
      <c r="F11" s="134">
        <v>6</v>
      </c>
      <c r="G11" s="136">
        <f>AVERAGE(B11:F11)</f>
        <v>5.8</v>
      </c>
    </row>
    <row r="12" spans="1:8" x14ac:dyDescent="0.25">
      <c r="A12" s="133" t="s">
        <v>3</v>
      </c>
      <c r="B12" s="135">
        <v>30</v>
      </c>
      <c r="C12" s="134">
        <v>34</v>
      </c>
      <c r="D12" s="134">
        <v>38</v>
      </c>
      <c r="E12" s="134">
        <v>21</v>
      </c>
      <c r="F12" s="134">
        <v>23</v>
      </c>
      <c r="G12" s="136">
        <f>AVERAGE(B12:F12)</f>
        <v>29.2</v>
      </c>
    </row>
    <row r="13" spans="1:8" x14ac:dyDescent="0.25">
      <c r="A13" s="115" t="s">
        <v>4</v>
      </c>
      <c r="B13" s="116">
        <f>SUM(B11:B12)</f>
        <v>35</v>
      </c>
      <c r="C13" s="116">
        <f>SUM(C11:C12)</f>
        <v>40</v>
      </c>
      <c r="D13" s="116">
        <f>SUM(D11:D12)</f>
        <v>45</v>
      </c>
      <c r="E13" s="117">
        <f>SUM(E11:E12)</f>
        <v>26</v>
      </c>
      <c r="F13" s="116">
        <f>SUM(F11:F12)</f>
        <v>29</v>
      </c>
      <c r="G13" s="118">
        <f>AVERAGE(B13:F13)</f>
        <v>35</v>
      </c>
    </row>
    <row r="14" spans="1:8" ht="13.8" thickBot="1" x14ac:dyDescent="0.3">
      <c r="A14" s="141" t="s">
        <v>47</v>
      </c>
      <c r="B14" s="142">
        <f>B11+(B12/3)</f>
        <v>15</v>
      </c>
      <c r="C14" s="142">
        <f>C11+(C12/3)</f>
        <v>17.333333333333336</v>
      </c>
      <c r="D14" s="142">
        <f>D11+(D12/3)</f>
        <v>19.666666666666664</v>
      </c>
      <c r="E14" s="143">
        <f>E11+(E12/3)</f>
        <v>12</v>
      </c>
      <c r="F14" s="142">
        <f>F11+(F12/3)</f>
        <v>13.666666666666668</v>
      </c>
      <c r="G14" s="144">
        <f>AVERAGE(B14:F14)</f>
        <v>15.533333333333335</v>
      </c>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25</v>
      </c>
      <c r="C18" s="134">
        <v>29</v>
      </c>
      <c r="D18" s="134">
        <v>41</v>
      </c>
      <c r="E18" s="134">
        <v>33</v>
      </c>
      <c r="F18" s="134">
        <v>40</v>
      </c>
      <c r="G18" s="147">
        <f>AVERAGE(B18:F18)</f>
        <v>33.6</v>
      </c>
    </row>
    <row r="19" spans="1:8" x14ac:dyDescent="0.25">
      <c r="A19" s="148" t="s">
        <v>99</v>
      </c>
      <c r="B19" s="149">
        <v>10</v>
      </c>
      <c r="C19" s="149">
        <v>17</v>
      </c>
      <c r="D19" s="149">
        <v>14</v>
      </c>
      <c r="E19" s="149">
        <v>6</v>
      </c>
      <c r="F19" s="149">
        <v>11</v>
      </c>
      <c r="G19" s="150">
        <f>AVERAGE(B19:F19)</f>
        <v>11.6</v>
      </c>
    </row>
    <row r="20" spans="1:8" ht="13.8" thickBot="1" x14ac:dyDescent="0.3">
      <c r="A20" s="151" t="s">
        <v>4</v>
      </c>
      <c r="B20" s="181">
        <f>B19+B18</f>
        <v>35</v>
      </c>
      <c r="C20" s="181">
        <f t="shared" ref="C20:F20" si="0">C19+C18</f>
        <v>46</v>
      </c>
      <c r="D20" s="181">
        <f t="shared" si="0"/>
        <v>55</v>
      </c>
      <c r="E20" s="181">
        <f t="shared" si="0"/>
        <v>39</v>
      </c>
      <c r="F20" s="181">
        <f t="shared" si="0"/>
        <v>51</v>
      </c>
      <c r="G20" s="153">
        <f>AVERAGE(B20:F20)</f>
        <v>45.2</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10.199999999999999</v>
      </c>
      <c r="C24" s="156">
        <f>C7/C18</f>
        <v>9</v>
      </c>
      <c r="D24" s="156">
        <f>D7/D18</f>
        <v>6.1463414634146343</v>
      </c>
      <c r="E24" s="156">
        <f>E7/E18</f>
        <v>7.4848484848484844</v>
      </c>
      <c r="F24" s="156">
        <f>F7/F18</f>
        <v>6.3</v>
      </c>
      <c r="G24" s="147">
        <f>AVERAGE(B24:F24)</f>
        <v>7.8262379896526229</v>
      </c>
    </row>
    <row r="25" spans="1:8" ht="13.8" thickBot="1" x14ac:dyDescent="0.3">
      <c r="A25" s="157" t="s">
        <v>100</v>
      </c>
      <c r="B25" s="158">
        <f>B13/B19</f>
        <v>3.5</v>
      </c>
      <c r="C25" s="158">
        <f>C13/C19</f>
        <v>2.3529411764705883</v>
      </c>
      <c r="D25" s="158">
        <f>D13/D19</f>
        <v>3.2142857142857144</v>
      </c>
      <c r="E25" s="158">
        <f>E13/E19</f>
        <v>4.333333333333333</v>
      </c>
      <c r="F25" s="158">
        <f>F13/F19</f>
        <v>2.6363636363636362</v>
      </c>
      <c r="G25" s="159">
        <f>AVERAGE(B25:F25)</f>
        <v>3.2073847720906543</v>
      </c>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6900</v>
      </c>
      <c r="C29" s="163">
        <f>459+6330</f>
        <v>6789</v>
      </c>
      <c r="D29" s="163">
        <v>6231</v>
      </c>
      <c r="E29" s="163">
        <v>5943</v>
      </c>
      <c r="F29" s="163">
        <v>6360</v>
      </c>
      <c r="G29" s="164">
        <f>AVERAGE(B29:F29)</f>
        <v>6444.6</v>
      </c>
    </row>
    <row r="30" spans="1:8" x14ac:dyDescent="0.25">
      <c r="A30" s="162" t="s">
        <v>9</v>
      </c>
      <c r="B30" s="163">
        <v>1017</v>
      </c>
      <c r="C30" s="163">
        <f>66+702</f>
        <v>768</v>
      </c>
      <c r="D30" s="163">
        <v>828</v>
      </c>
      <c r="E30" s="163">
        <v>657</v>
      </c>
      <c r="F30" s="163">
        <v>594</v>
      </c>
      <c r="G30" s="164">
        <f>AVERAGE(B30:F30)</f>
        <v>772.8</v>
      </c>
    </row>
    <row r="31" spans="1:8" ht="13.8" thickBot="1" x14ac:dyDescent="0.3">
      <c r="A31" s="124" t="s">
        <v>4</v>
      </c>
      <c r="B31" s="125">
        <f>SUM(B29:B30)</f>
        <v>7917</v>
      </c>
      <c r="C31" s="125">
        <f>SUM(C29:C30)</f>
        <v>7557</v>
      </c>
      <c r="D31" s="125">
        <f>SUM(D29:D30)</f>
        <v>7059</v>
      </c>
      <c r="E31" s="125">
        <f>SUM(E29:E30)</f>
        <v>6600</v>
      </c>
      <c r="F31" s="125">
        <f>SUM(F29:F30)</f>
        <v>6954</v>
      </c>
      <c r="G31" s="126">
        <f>AVERAGE(B31:F31)</f>
        <v>7217.4</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21.5</v>
      </c>
      <c r="C35" s="165">
        <v>19.899999999999999</v>
      </c>
      <c r="D35" s="165">
        <v>20</v>
      </c>
      <c r="E35" s="165">
        <v>19.7</v>
      </c>
      <c r="F35" s="165">
        <v>20.2</v>
      </c>
      <c r="G35" s="147">
        <f>AVERAGE(B35:F35)</f>
        <v>20.259999999999998</v>
      </c>
    </row>
    <row r="36" spans="1:8" ht="13.8" thickBot="1" x14ac:dyDescent="0.3">
      <c r="A36" s="166" t="s">
        <v>9</v>
      </c>
      <c r="B36" s="167">
        <v>21.8</v>
      </c>
      <c r="C36" s="167">
        <v>24.9</v>
      </c>
      <c r="D36" s="167">
        <v>21.6</v>
      </c>
      <c r="E36" s="167">
        <v>23.4</v>
      </c>
      <c r="F36" s="167">
        <v>23.4</v>
      </c>
      <c r="G36" s="159">
        <f>AVERAGE(B36:F36)</f>
        <v>23.020000000000003</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10</v>
      </c>
      <c r="C40" s="134">
        <v>12</v>
      </c>
      <c r="D40" s="134">
        <v>14</v>
      </c>
      <c r="E40" s="134">
        <v>12</v>
      </c>
      <c r="F40" s="134">
        <v>13</v>
      </c>
      <c r="G40" s="147">
        <f>AVERAGE(B40:F40)</f>
        <v>12.2</v>
      </c>
    </row>
    <row r="41" spans="1:8" x14ac:dyDescent="0.25">
      <c r="A41" s="162" t="s">
        <v>3</v>
      </c>
      <c r="B41" s="134">
        <v>3</v>
      </c>
      <c r="C41" s="134">
        <v>3</v>
      </c>
      <c r="D41" s="134">
        <v>3</v>
      </c>
      <c r="E41" s="134">
        <v>2</v>
      </c>
      <c r="F41" s="134">
        <v>3</v>
      </c>
      <c r="G41" s="147">
        <f>AVERAGE(B41:F41)</f>
        <v>2.8</v>
      </c>
    </row>
    <row r="42" spans="1:8" x14ac:dyDescent="0.25">
      <c r="A42" s="115" t="s">
        <v>4</v>
      </c>
      <c r="B42" s="116">
        <f>SUM(B40:B41)</f>
        <v>13</v>
      </c>
      <c r="C42" s="116">
        <f>SUM(C40:C41)</f>
        <v>15</v>
      </c>
      <c r="D42" s="116">
        <f>SUM(D40:D41)</f>
        <v>17</v>
      </c>
      <c r="E42" s="116">
        <f>SUM(E40:E41)</f>
        <v>14</v>
      </c>
      <c r="F42" s="116">
        <f>SUM(F40:F41)</f>
        <v>16</v>
      </c>
      <c r="G42" s="119">
        <f>AVERAGE(B42:F42)</f>
        <v>15</v>
      </c>
    </row>
    <row r="43" spans="1:8" ht="13.8" thickBot="1" x14ac:dyDescent="0.3">
      <c r="A43" s="141" t="s">
        <v>48</v>
      </c>
      <c r="B43" s="142">
        <f>B40+(B41/3)</f>
        <v>11</v>
      </c>
      <c r="C43" s="142">
        <f>C40+(C41/3)</f>
        <v>13</v>
      </c>
      <c r="D43" s="142">
        <f>D40+(D41/3)</f>
        <v>15</v>
      </c>
      <c r="E43" s="142">
        <f>E40+(E41/3)</f>
        <v>12.666666666666666</v>
      </c>
      <c r="F43" s="142">
        <f>F40+(F41/3)</f>
        <v>14</v>
      </c>
      <c r="G43" s="169">
        <f>AVERAGE(B43:F43)</f>
        <v>13.133333333333331</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 + B14)/B43</f>
        <v>20.787878787878785</v>
      </c>
      <c r="C47" s="158">
        <f>(C8 + C14)/C43</f>
        <v>18.641025641025642</v>
      </c>
      <c r="D47" s="158">
        <f>(D8 + D14)/D43</f>
        <v>15.755555555555555</v>
      </c>
      <c r="E47" s="158">
        <f>(E8 + E14)/E43</f>
        <v>17.868421052631579</v>
      </c>
      <c r="F47" s="158">
        <f>(F8 + F14)/F43</f>
        <v>16.785714285714285</v>
      </c>
      <c r="G47" s="159">
        <f>AVERAGE(B47:F47)</f>
        <v>17.96771906456117</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719.72727272727275</v>
      </c>
      <c r="C51" s="158">
        <f>C31/C43</f>
        <v>581.30769230769226</v>
      </c>
      <c r="D51" s="158">
        <f>D31/D43</f>
        <v>470.6</v>
      </c>
      <c r="E51" s="158">
        <f>E31/E43</f>
        <v>521.0526315789474</v>
      </c>
      <c r="F51" s="158">
        <f>F31/F43</f>
        <v>496.71428571428572</v>
      </c>
      <c r="G51" s="159">
        <f>AVERAGE(B51:F51)</f>
        <v>557.88037646563964</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v>1108031</v>
      </c>
      <c r="C55" s="175">
        <v>1323111</v>
      </c>
      <c r="D55" s="175">
        <v>1357428</v>
      </c>
      <c r="E55" s="175">
        <v>1122917</v>
      </c>
      <c r="F55" s="175">
        <v>1147876</v>
      </c>
      <c r="G55" s="176">
        <f>AVERAGE(B55:F55)</f>
        <v>1211872.6000000001</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139.95591764557281</v>
      </c>
      <c r="C59" s="178">
        <f>C55/C31</f>
        <v>175.0841603811036</v>
      </c>
      <c r="D59" s="178">
        <f>D55/D31</f>
        <v>192.29749256268593</v>
      </c>
      <c r="E59" s="178">
        <f>E55/E31</f>
        <v>170.13893939393938</v>
      </c>
      <c r="F59" s="178">
        <f>F55/F31</f>
        <v>165.06701179177452</v>
      </c>
      <c r="G59" s="176">
        <f>AVERAGE(B59:F59)</f>
        <v>168.50870435501525</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100730.09090909091</v>
      </c>
      <c r="C63" s="177">
        <f t="shared" ref="C63:F63" si="1">C55/C43</f>
        <v>101777.76923076923</v>
      </c>
      <c r="D63" s="177">
        <f t="shared" si="1"/>
        <v>90495.2</v>
      </c>
      <c r="E63" s="177">
        <f t="shared" si="1"/>
        <v>88651.34210526316</v>
      </c>
      <c r="F63" s="177">
        <f t="shared" si="1"/>
        <v>81991.142857142855</v>
      </c>
      <c r="G63" s="176">
        <f>AVERAGE(B63:F63)</f>
        <v>92729.109020453223</v>
      </c>
    </row>
  </sheetData>
  <mergeCells count="2">
    <mergeCell ref="B1:E1"/>
    <mergeCell ref="A2:F2"/>
  </mergeCells>
  <phoneticPr fontId="2" type="noConversion"/>
  <printOptions horizontalCentered="1" verticalCentered="1"/>
  <pageMargins left="0.75" right="0.75" top="0.5" bottom="0.5" header="0.5" footer="0.5"/>
  <pageSetup orientation="portrait" r:id="rId1"/>
  <headerFooter alignWithMargins="0">
    <oddFooter xml:space="preserve">&amp;L&amp;8*Computer Science was moved to Computer Information Systems in 2011&amp;R&amp;8Prepared by:  OIRPA (np)
&amp;F  &amp;A
</oddFooter>
  </headerFooter>
  <rowBreaks count="1" manualBreakCount="1">
    <brk id="26" max="16383"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zoomScaleNormal="100" workbookViewId="0">
      <selection activeCell="F42" sqref="F42"/>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129" t="s">
        <v>27</v>
      </c>
      <c r="C1" s="128"/>
      <c r="D1" s="128"/>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134</v>
      </c>
      <c r="C5" s="134">
        <f>95+31</f>
        <v>126</v>
      </c>
      <c r="D5" s="134">
        <v>112</v>
      </c>
      <c r="E5" s="134">
        <v>124</v>
      </c>
      <c r="F5" s="134">
        <v>130</v>
      </c>
      <c r="G5" s="136">
        <f>AVERAGE(B5:F5)</f>
        <v>125.2</v>
      </c>
    </row>
    <row r="6" spans="1:8" x14ac:dyDescent="0.25">
      <c r="A6" s="133" t="s">
        <v>3</v>
      </c>
      <c r="B6" s="135">
        <v>22</v>
      </c>
      <c r="C6" s="134">
        <f>23+5</f>
        <v>28</v>
      </c>
      <c r="D6" s="134">
        <v>23</v>
      </c>
      <c r="E6" s="134">
        <v>22</v>
      </c>
      <c r="F6" s="134">
        <v>25</v>
      </c>
      <c r="G6" s="136">
        <f>AVERAGE(B6:F6)</f>
        <v>24</v>
      </c>
    </row>
    <row r="7" spans="1:8" x14ac:dyDescent="0.25">
      <c r="A7" s="115" t="s">
        <v>4</v>
      </c>
      <c r="B7" s="116">
        <f>SUM(B5:B6)</f>
        <v>156</v>
      </c>
      <c r="C7" s="116">
        <f>SUM(C5:C6)</f>
        <v>154</v>
      </c>
      <c r="D7" s="116">
        <f>SUM(D5:D6)</f>
        <v>135</v>
      </c>
      <c r="E7" s="117">
        <f>SUM(E5:E6)</f>
        <v>146</v>
      </c>
      <c r="F7" s="117">
        <f>SUM(F5:F6)</f>
        <v>155</v>
      </c>
      <c r="G7" s="119">
        <f>AVERAGE(B7:F7)</f>
        <v>149.19999999999999</v>
      </c>
    </row>
    <row r="8" spans="1:8" ht="13.8" thickBot="1" x14ac:dyDescent="0.3">
      <c r="A8" s="137" t="s">
        <v>47</v>
      </c>
      <c r="B8" s="138">
        <f>B5+(B6/3)</f>
        <v>141.33333333333334</v>
      </c>
      <c r="C8" s="138">
        <f>C5+(C6/3)</f>
        <v>135.33333333333334</v>
      </c>
      <c r="D8" s="138">
        <f>D5+(D6/3)</f>
        <v>119.66666666666667</v>
      </c>
      <c r="E8" s="139">
        <f>E5+(E6/3)</f>
        <v>131.33333333333334</v>
      </c>
      <c r="F8" s="139">
        <f>F5+(F6/3)</f>
        <v>138.33333333333334</v>
      </c>
      <c r="G8" s="140">
        <f>AVERAGE(B8:F8)</f>
        <v>133.20000000000002</v>
      </c>
    </row>
    <row r="9" spans="1:8" ht="7.5" customHeight="1" thickBot="1" x14ac:dyDescent="0.3">
      <c r="A9" s="111"/>
      <c r="B9" s="112"/>
      <c r="C9" s="112"/>
      <c r="D9" s="112"/>
      <c r="E9" s="113"/>
      <c r="F9" s="113"/>
      <c r="G9" s="114"/>
    </row>
    <row r="10" spans="1:8" x14ac:dyDescent="0.25">
      <c r="A10" s="131" t="s">
        <v>5</v>
      </c>
      <c r="B10" s="106"/>
      <c r="C10" s="106"/>
      <c r="D10" s="106"/>
      <c r="E10" s="106"/>
      <c r="F10" s="106"/>
      <c r="G10" s="132"/>
    </row>
    <row r="11" spans="1:8" x14ac:dyDescent="0.25">
      <c r="A11" s="133" t="s">
        <v>2</v>
      </c>
      <c r="B11" s="135">
        <v>25</v>
      </c>
      <c r="C11" s="134">
        <v>25</v>
      </c>
      <c r="D11" s="134">
        <v>15</v>
      </c>
      <c r="E11" s="134">
        <v>22</v>
      </c>
      <c r="F11" s="134">
        <v>19</v>
      </c>
      <c r="G11" s="136">
        <f>AVERAGE(B11:F11)</f>
        <v>21.2</v>
      </c>
    </row>
    <row r="12" spans="1:8" x14ac:dyDescent="0.25">
      <c r="A12" s="133" t="s">
        <v>3</v>
      </c>
      <c r="B12" s="135">
        <v>16</v>
      </c>
      <c r="C12" s="134">
        <v>23</v>
      </c>
      <c r="D12" s="134">
        <v>23</v>
      </c>
      <c r="E12" s="134">
        <v>22</v>
      </c>
      <c r="F12" s="134">
        <v>30</v>
      </c>
      <c r="G12" s="136">
        <f>AVERAGE(B12:F12)</f>
        <v>22.8</v>
      </c>
    </row>
    <row r="13" spans="1:8" x14ac:dyDescent="0.25">
      <c r="A13" s="115" t="s">
        <v>4</v>
      </c>
      <c r="B13" s="116">
        <f>SUM(B11:B12)</f>
        <v>41</v>
      </c>
      <c r="C13" s="116">
        <f>SUM(C11:C12)</f>
        <v>48</v>
      </c>
      <c r="D13" s="116">
        <f>SUM(D11:D12)</f>
        <v>38</v>
      </c>
      <c r="E13" s="117">
        <f>SUM(E11:E12)</f>
        <v>44</v>
      </c>
      <c r="F13" s="116">
        <f>SUM(F11:F12)</f>
        <v>49</v>
      </c>
      <c r="G13" s="118">
        <f>AVERAGE(B13:F13)</f>
        <v>44</v>
      </c>
    </row>
    <row r="14" spans="1:8" ht="13.8" thickBot="1" x14ac:dyDescent="0.3">
      <c r="A14" s="141" t="s">
        <v>47</v>
      </c>
      <c r="B14" s="142">
        <f>B11+(B12/3)</f>
        <v>30.333333333333332</v>
      </c>
      <c r="C14" s="142">
        <f>C11+(C12/3)</f>
        <v>32.666666666666664</v>
      </c>
      <c r="D14" s="142">
        <f>D11+(D12/3)</f>
        <v>22.666666666666668</v>
      </c>
      <c r="E14" s="143">
        <f>E11+(E12/3)</f>
        <v>29.333333333333332</v>
      </c>
      <c r="F14" s="142">
        <f>F11+(F12/3)</f>
        <v>29</v>
      </c>
      <c r="G14" s="144">
        <f>AVERAGE(B14:F14)</f>
        <v>28.8</v>
      </c>
    </row>
    <row r="15" spans="1:8" ht="9.9" customHeight="1" thickBot="1" x14ac:dyDescent="0.3">
      <c r="A15" s="31" t="s">
        <v>38</v>
      </c>
    </row>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35</v>
      </c>
      <c r="C18" s="134">
        <v>35</v>
      </c>
      <c r="D18" s="134">
        <v>34</v>
      </c>
      <c r="E18" s="134">
        <v>28</v>
      </c>
      <c r="F18" s="134">
        <v>37</v>
      </c>
      <c r="G18" s="147">
        <f>AVERAGE(B18:F18)</f>
        <v>33.799999999999997</v>
      </c>
    </row>
    <row r="19" spans="1:8" x14ac:dyDescent="0.25">
      <c r="A19" s="148" t="s">
        <v>99</v>
      </c>
      <c r="B19" s="149">
        <v>11</v>
      </c>
      <c r="C19" s="149">
        <v>25</v>
      </c>
      <c r="D19" s="149">
        <v>14</v>
      </c>
      <c r="E19" s="149">
        <v>14</v>
      </c>
      <c r="F19" s="149">
        <v>22</v>
      </c>
      <c r="G19" s="150">
        <f>AVERAGE(B19:F19)</f>
        <v>17.2</v>
      </c>
    </row>
    <row r="20" spans="1:8" ht="13.8" thickBot="1" x14ac:dyDescent="0.3">
      <c r="A20" s="151" t="s">
        <v>4</v>
      </c>
      <c r="B20" s="181">
        <f>B19+B18</f>
        <v>46</v>
      </c>
      <c r="C20" s="181">
        <f t="shared" ref="C20:F20" si="0">C19+C18</f>
        <v>60</v>
      </c>
      <c r="D20" s="181">
        <f t="shared" si="0"/>
        <v>48</v>
      </c>
      <c r="E20" s="181">
        <f t="shared" si="0"/>
        <v>42</v>
      </c>
      <c r="F20" s="181">
        <f t="shared" si="0"/>
        <v>59</v>
      </c>
      <c r="G20" s="153">
        <f>AVERAGE(B20:F20)</f>
        <v>51</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4.4571428571428573</v>
      </c>
      <c r="C24" s="156">
        <f>C7/C18</f>
        <v>4.4000000000000004</v>
      </c>
      <c r="D24" s="156">
        <f>D7/D18</f>
        <v>3.9705882352941178</v>
      </c>
      <c r="E24" s="156">
        <f>E7/E18</f>
        <v>5.2142857142857144</v>
      </c>
      <c r="F24" s="156">
        <f>F7/F18</f>
        <v>4.1891891891891895</v>
      </c>
      <c r="G24" s="147">
        <f>AVERAGE(B24:F24)</f>
        <v>4.446241199182376</v>
      </c>
    </row>
    <row r="25" spans="1:8" ht="13.8" thickBot="1" x14ac:dyDescent="0.3">
      <c r="A25" s="157" t="s">
        <v>100</v>
      </c>
      <c r="B25" s="158">
        <f>B13/B19</f>
        <v>3.7272727272727271</v>
      </c>
      <c r="C25" s="158">
        <f>C13/C19</f>
        <v>1.92</v>
      </c>
      <c r="D25" s="158">
        <f>D13/D19</f>
        <v>2.7142857142857144</v>
      </c>
      <c r="E25" s="158">
        <f>E13/E19</f>
        <v>3.1428571428571428</v>
      </c>
      <c r="F25" s="158">
        <f>F13/F19</f>
        <v>2.2272727272727271</v>
      </c>
      <c r="G25" s="159">
        <f>AVERAGE(B25:F25)</f>
        <v>2.7463376623376616</v>
      </c>
    </row>
    <row r="26" spans="1:8" ht="9.9" customHeight="1" thickBot="1" x14ac:dyDescent="0.3">
      <c r="A26" s="160"/>
      <c r="B26" s="160"/>
      <c r="C26" s="160"/>
      <c r="D26" s="160"/>
      <c r="E26" s="160"/>
      <c r="F26" s="160"/>
      <c r="G26" s="160"/>
      <c r="H26" s="160"/>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5631</v>
      </c>
      <c r="C29" s="163">
        <v>5823</v>
      </c>
      <c r="D29" s="163">
        <v>6042</v>
      </c>
      <c r="E29" s="163">
        <v>5991</v>
      </c>
      <c r="F29" s="163">
        <v>6141</v>
      </c>
      <c r="G29" s="164">
        <f>AVERAGE(B29:F29)</f>
        <v>5925.6</v>
      </c>
    </row>
    <row r="30" spans="1:8" x14ac:dyDescent="0.25">
      <c r="A30" s="162" t="s">
        <v>9</v>
      </c>
      <c r="B30" s="163">
        <v>2055</v>
      </c>
      <c r="C30" s="163">
        <v>1395</v>
      </c>
      <c r="D30" s="163">
        <v>1563</v>
      </c>
      <c r="E30" s="163">
        <v>1272</v>
      </c>
      <c r="F30" s="163">
        <v>1020</v>
      </c>
      <c r="G30" s="164">
        <f>AVERAGE(B30:F30)</f>
        <v>1461</v>
      </c>
    </row>
    <row r="31" spans="1:8" ht="13.8" thickBot="1" x14ac:dyDescent="0.3">
      <c r="A31" s="124" t="s">
        <v>4</v>
      </c>
      <c r="B31" s="125">
        <f>SUM(B29:B30)</f>
        <v>7686</v>
      </c>
      <c r="C31" s="125">
        <f>SUM(C29:C30)</f>
        <v>7218</v>
      </c>
      <c r="D31" s="125">
        <f>SUM(D29:D30)</f>
        <v>7605</v>
      </c>
      <c r="E31" s="125">
        <f>SUM(E29:E30)</f>
        <v>7263</v>
      </c>
      <c r="F31" s="125">
        <f>SUM(F29:F30)</f>
        <v>7161</v>
      </c>
      <c r="G31" s="126">
        <f>AVERAGE(B31:F31)</f>
        <v>7386.6</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30.7</v>
      </c>
      <c r="C35" s="165">
        <v>29.4</v>
      </c>
      <c r="D35" s="165">
        <v>31.5</v>
      </c>
      <c r="E35" s="165">
        <v>30.9</v>
      </c>
      <c r="F35" s="165">
        <v>29.8</v>
      </c>
      <c r="G35" s="147">
        <f>AVERAGE(B35:F35)</f>
        <v>30.46</v>
      </c>
    </row>
    <row r="36" spans="1:8" ht="13.8" thickBot="1" x14ac:dyDescent="0.3">
      <c r="A36" s="166" t="s">
        <v>9</v>
      </c>
      <c r="B36" s="167">
        <v>27.8</v>
      </c>
      <c r="C36" s="167">
        <v>25.2</v>
      </c>
      <c r="D36" s="167">
        <v>25.9</v>
      </c>
      <c r="E36" s="167">
        <v>29.4</v>
      </c>
      <c r="F36" s="167">
        <v>23.4</v>
      </c>
      <c r="G36" s="159">
        <f>AVERAGE(B36:F36)</f>
        <v>26.340000000000003</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10</v>
      </c>
      <c r="C40" s="134">
        <v>10</v>
      </c>
      <c r="D40" s="134">
        <v>9</v>
      </c>
      <c r="E40" s="134">
        <v>10</v>
      </c>
      <c r="F40" s="134">
        <v>8</v>
      </c>
      <c r="G40" s="147">
        <f>AVERAGE(B40:F40)</f>
        <v>9.4</v>
      </c>
    </row>
    <row r="41" spans="1:8" x14ac:dyDescent="0.25">
      <c r="A41" s="162" t="s">
        <v>3</v>
      </c>
      <c r="B41" s="134">
        <v>0</v>
      </c>
      <c r="C41" s="134">
        <v>0</v>
      </c>
      <c r="D41" s="134">
        <v>0</v>
      </c>
      <c r="E41" s="134">
        <v>0</v>
      </c>
      <c r="F41" s="134">
        <v>0</v>
      </c>
      <c r="G41" s="147">
        <f>AVERAGE(B41:F41)</f>
        <v>0</v>
      </c>
    </row>
    <row r="42" spans="1:8" x14ac:dyDescent="0.25">
      <c r="A42" s="115" t="s">
        <v>4</v>
      </c>
      <c r="B42" s="116">
        <f>SUM(B40:B41)</f>
        <v>10</v>
      </c>
      <c r="C42" s="116">
        <f>SUM(C40:C41)</f>
        <v>10</v>
      </c>
      <c r="D42" s="116">
        <f>SUM(D40:D41)</f>
        <v>9</v>
      </c>
      <c r="E42" s="116">
        <f>SUM(E40:E41)</f>
        <v>10</v>
      </c>
      <c r="F42" s="116">
        <f>SUM(F40:F41)</f>
        <v>8</v>
      </c>
      <c r="G42" s="119">
        <f>AVERAGE(B42:F42)</f>
        <v>9.4</v>
      </c>
    </row>
    <row r="43" spans="1:8" ht="13.8" thickBot="1" x14ac:dyDescent="0.3">
      <c r="A43" s="141" t="s">
        <v>48</v>
      </c>
      <c r="B43" s="142">
        <f>B40+(B41/3)</f>
        <v>10</v>
      </c>
      <c r="C43" s="142">
        <f>C40+(C41/3)</f>
        <v>10</v>
      </c>
      <c r="D43" s="142">
        <f>D40+(D41/3)</f>
        <v>9</v>
      </c>
      <c r="E43" s="142">
        <f>E40+(E41/3)</f>
        <v>10</v>
      </c>
      <c r="F43" s="142">
        <f>F40+(F41/3)</f>
        <v>8</v>
      </c>
      <c r="G43" s="169">
        <f>AVERAGE(B43:F43)</f>
        <v>9.4</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17.166666666666668</v>
      </c>
      <c r="C47" s="158">
        <f>(C8+C14)/C43</f>
        <v>16.8</v>
      </c>
      <c r="D47" s="158">
        <f>(D8+D14)/D43</f>
        <v>15.814814814814817</v>
      </c>
      <c r="E47" s="158">
        <f>(E8+E14)/E43</f>
        <v>16.06666666666667</v>
      </c>
      <c r="F47" s="158">
        <f>(F8+F14)/F43</f>
        <v>20.916666666666668</v>
      </c>
      <c r="G47" s="159">
        <f>AVERAGE(B47:F47)</f>
        <v>17.352962962962966</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768.6</v>
      </c>
      <c r="C51" s="158">
        <f>C31/C43</f>
        <v>721.8</v>
      </c>
      <c r="D51" s="158">
        <f>D31/D43</f>
        <v>845</v>
      </c>
      <c r="E51" s="158">
        <f>E31/E43</f>
        <v>726.3</v>
      </c>
      <c r="F51" s="158">
        <f>F31/F43</f>
        <v>895.125</v>
      </c>
      <c r="G51" s="159">
        <f>AVERAGE(B51:F51)</f>
        <v>791.36500000000001</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v>991837</v>
      </c>
      <c r="C55" s="175">
        <v>972190</v>
      </c>
      <c r="D55" s="175">
        <v>960940</v>
      </c>
      <c r="E55" s="175">
        <v>1048387</v>
      </c>
      <c r="F55" s="175">
        <v>897223</v>
      </c>
      <c r="G55" s="176">
        <f>AVERAGE(B55:F55)</f>
        <v>974115.4</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129.04462659380692</v>
      </c>
      <c r="C59" s="178">
        <f>C55/C31</f>
        <v>134.6896647270712</v>
      </c>
      <c r="D59" s="178">
        <f>D55/D31</f>
        <v>126.35634451019067</v>
      </c>
      <c r="E59" s="178">
        <f>E55/E31</f>
        <v>144.34627564367341</v>
      </c>
      <c r="F59" s="178">
        <f>F55/F31</f>
        <v>125.29297584136293</v>
      </c>
      <c r="G59" s="176">
        <f>AVERAGE(B59:F59)</f>
        <v>131.94597746322103</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99183.7</v>
      </c>
      <c r="C63" s="177">
        <f t="shared" ref="C63:F63" si="1">C55/C43</f>
        <v>97219</v>
      </c>
      <c r="D63" s="177">
        <f t="shared" si="1"/>
        <v>106771.11111111111</v>
      </c>
      <c r="E63" s="177">
        <f t="shared" si="1"/>
        <v>104838.7</v>
      </c>
      <c r="F63" s="177">
        <f t="shared" si="1"/>
        <v>112152.875</v>
      </c>
      <c r="G63" s="176">
        <f>AVERAGE(B63:F63)</f>
        <v>104033.07722222223</v>
      </c>
    </row>
  </sheetData>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topLeftCell="A4" zoomScaleNormal="100" workbookViewId="0">
      <selection activeCell="F42" sqref="F42"/>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327" t="s">
        <v>30</v>
      </c>
      <c r="C1" s="329"/>
      <c r="D1" s="329"/>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371</v>
      </c>
      <c r="C5" s="134">
        <f>247+110</f>
        <v>357</v>
      </c>
      <c r="D5" s="134">
        <v>407</v>
      </c>
      <c r="E5" s="134">
        <v>436</v>
      </c>
      <c r="F5" s="134">
        <v>465</v>
      </c>
      <c r="G5" s="136">
        <f>AVERAGE(B5:F5)</f>
        <v>407.2</v>
      </c>
    </row>
    <row r="6" spans="1:8" x14ac:dyDescent="0.25">
      <c r="A6" s="133" t="s">
        <v>3</v>
      </c>
      <c r="B6" s="135">
        <v>100</v>
      </c>
      <c r="C6" s="134">
        <f>50+23</f>
        <v>73</v>
      </c>
      <c r="D6" s="134">
        <v>71</v>
      </c>
      <c r="E6" s="134">
        <v>86</v>
      </c>
      <c r="F6" s="134">
        <v>69</v>
      </c>
      <c r="G6" s="136">
        <f>AVERAGE(B6:F6)</f>
        <v>79.8</v>
      </c>
    </row>
    <row r="7" spans="1:8" x14ac:dyDescent="0.25">
      <c r="A7" s="115" t="s">
        <v>4</v>
      </c>
      <c r="B7" s="116">
        <f>SUM(B5:B6)</f>
        <v>471</v>
      </c>
      <c r="C7" s="116">
        <f>SUM(C5:C6)</f>
        <v>430</v>
      </c>
      <c r="D7" s="116">
        <f>SUM(D5:D6)</f>
        <v>478</v>
      </c>
      <c r="E7" s="117">
        <f>SUM(E5:E6)</f>
        <v>522</v>
      </c>
      <c r="F7" s="117">
        <f>SUM(F5:F6)</f>
        <v>534</v>
      </c>
      <c r="G7" s="119">
        <f>AVERAGE(B7:F7)</f>
        <v>487</v>
      </c>
    </row>
    <row r="8" spans="1:8" ht="13.8" thickBot="1" x14ac:dyDescent="0.3">
      <c r="A8" s="137" t="s">
        <v>47</v>
      </c>
      <c r="B8" s="138">
        <f>B5+(B6/3)</f>
        <v>404.33333333333331</v>
      </c>
      <c r="C8" s="138">
        <f>C5+(C6/3)</f>
        <v>381.33333333333331</v>
      </c>
      <c r="D8" s="138">
        <f>D5+(D6/3)</f>
        <v>430.66666666666669</v>
      </c>
      <c r="E8" s="139">
        <f>E5+(E6/3)</f>
        <v>464.66666666666669</v>
      </c>
      <c r="F8" s="139">
        <f>F5+(F6/3)</f>
        <v>488</v>
      </c>
      <c r="G8" s="140">
        <f>AVERAGE(B8:F8)</f>
        <v>433.8</v>
      </c>
    </row>
    <row r="9" spans="1:8" ht="7.5" customHeight="1" thickBot="1" x14ac:dyDescent="0.3">
      <c r="A9" s="111"/>
      <c r="B9" s="112"/>
      <c r="C9" s="112"/>
      <c r="D9" s="112"/>
      <c r="E9" s="113"/>
      <c r="F9" s="113"/>
      <c r="G9" s="114"/>
    </row>
    <row r="10" spans="1:8" x14ac:dyDescent="0.25">
      <c r="A10" s="131" t="s">
        <v>5</v>
      </c>
      <c r="B10" s="106"/>
      <c r="C10" s="106"/>
      <c r="D10" s="106"/>
      <c r="E10" s="106"/>
      <c r="F10" s="106"/>
      <c r="G10" s="132"/>
    </row>
    <row r="11" spans="1:8" x14ac:dyDescent="0.25">
      <c r="A11" s="133" t="s">
        <v>2</v>
      </c>
      <c r="B11" s="135">
        <v>174</v>
      </c>
      <c r="C11" s="134">
        <v>114</v>
      </c>
      <c r="D11" s="134">
        <v>82</v>
      </c>
      <c r="E11" s="134">
        <v>80</v>
      </c>
      <c r="F11" s="134">
        <v>99</v>
      </c>
      <c r="G11" s="136">
        <f>AVERAGE(B11:F11)</f>
        <v>109.8</v>
      </c>
    </row>
    <row r="12" spans="1:8" x14ac:dyDescent="0.25">
      <c r="A12" s="133" t="s">
        <v>3</v>
      </c>
      <c r="B12" s="135">
        <v>406</v>
      </c>
      <c r="C12" s="134">
        <v>334</v>
      </c>
      <c r="D12" s="134">
        <v>285</v>
      </c>
      <c r="E12" s="134">
        <v>325</v>
      </c>
      <c r="F12" s="134">
        <v>363</v>
      </c>
      <c r="G12" s="136">
        <f>AVERAGE(B12:F12)</f>
        <v>342.6</v>
      </c>
    </row>
    <row r="13" spans="1:8" x14ac:dyDescent="0.25">
      <c r="A13" s="115" t="s">
        <v>4</v>
      </c>
      <c r="B13" s="116">
        <f>SUM(B11:B12)</f>
        <v>580</v>
      </c>
      <c r="C13" s="116">
        <f>SUM(C11:C12)</f>
        <v>448</v>
      </c>
      <c r="D13" s="116">
        <f>SUM(D11:D12)</f>
        <v>367</v>
      </c>
      <c r="E13" s="117">
        <f>SUM(E11:E12)</f>
        <v>405</v>
      </c>
      <c r="F13" s="116">
        <f>SUM(F11:F12)</f>
        <v>462</v>
      </c>
      <c r="G13" s="118">
        <f>AVERAGE(B13:F13)</f>
        <v>452.4</v>
      </c>
    </row>
    <row r="14" spans="1:8" ht="13.8" thickBot="1" x14ac:dyDescent="0.3">
      <c r="A14" s="141" t="s">
        <v>47</v>
      </c>
      <c r="B14" s="142">
        <f>B11+(B12/3)</f>
        <v>309.33333333333337</v>
      </c>
      <c r="C14" s="142">
        <f>C11+(C12/3)</f>
        <v>225.33333333333331</v>
      </c>
      <c r="D14" s="142">
        <f>D11+(D12/3)</f>
        <v>177</v>
      </c>
      <c r="E14" s="143">
        <f>E11+(E12/3)</f>
        <v>188.33333333333331</v>
      </c>
      <c r="F14" s="142">
        <f>F11+(F12/3)</f>
        <v>220</v>
      </c>
      <c r="G14" s="144">
        <f>AVERAGE(B14:F14)</f>
        <v>224</v>
      </c>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96</v>
      </c>
      <c r="C18" s="134">
        <v>75</v>
      </c>
      <c r="D18" s="134">
        <v>84</v>
      </c>
      <c r="E18" s="134">
        <v>123</v>
      </c>
      <c r="F18" s="134">
        <v>104</v>
      </c>
      <c r="G18" s="147">
        <f>AVERAGE(B18:F18)</f>
        <v>96.4</v>
      </c>
    </row>
    <row r="19" spans="1:8" x14ac:dyDescent="0.25">
      <c r="A19" s="148" t="s">
        <v>99</v>
      </c>
      <c r="B19" s="149">
        <v>214</v>
      </c>
      <c r="C19" s="149">
        <f>179-9-25-13-3-1</f>
        <v>128</v>
      </c>
      <c r="D19" s="149">
        <v>120</v>
      </c>
      <c r="E19" s="149">
        <v>96</v>
      </c>
      <c r="F19" s="149">
        <v>113</v>
      </c>
      <c r="G19" s="150">
        <f>AVERAGE(B19:F19)</f>
        <v>134.19999999999999</v>
      </c>
    </row>
    <row r="20" spans="1:8" ht="13.8" thickBot="1" x14ac:dyDescent="0.3">
      <c r="A20" s="151" t="s">
        <v>4</v>
      </c>
      <c r="B20" s="181">
        <f>B19+B18</f>
        <v>310</v>
      </c>
      <c r="C20" s="181">
        <f t="shared" ref="C20:F20" si="0">C19+C18</f>
        <v>203</v>
      </c>
      <c r="D20" s="181">
        <f t="shared" si="0"/>
        <v>204</v>
      </c>
      <c r="E20" s="181">
        <f t="shared" si="0"/>
        <v>219</v>
      </c>
      <c r="F20" s="181">
        <f t="shared" si="0"/>
        <v>217</v>
      </c>
      <c r="G20" s="153">
        <f>AVERAGE(B20:F20)</f>
        <v>230.6</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4.90625</v>
      </c>
      <c r="C24" s="156">
        <f>C7/C18</f>
        <v>5.7333333333333334</v>
      </c>
      <c r="D24" s="156">
        <f>D7/D18</f>
        <v>5.6904761904761907</v>
      </c>
      <c r="E24" s="156">
        <f>E7/E18</f>
        <v>4.2439024390243905</v>
      </c>
      <c r="F24" s="156">
        <f>F7/F18</f>
        <v>5.134615384615385</v>
      </c>
      <c r="G24" s="147">
        <f>AVERAGE(B24:F24)</f>
        <v>5.1417154694898599</v>
      </c>
    </row>
    <row r="25" spans="1:8" ht="13.8" thickBot="1" x14ac:dyDescent="0.3">
      <c r="A25" s="157" t="s">
        <v>100</v>
      </c>
      <c r="B25" s="158">
        <f>B13/B19</f>
        <v>2.7102803738317758</v>
      </c>
      <c r="C25" s="158">
        <f>C13/C19</f>
        <v>3.5</v>
      </c>
      <c r="D25" s="158">
        <f>D13/D19</f>
        <v>3.0583333333333331</v>
      </c>
      <c r="E25" s="158">
        <f>E13/E19</f>
        <v>4.21875</v>
      </c>
      <c r="F25" s="158">
        <f>F13/F19</f>
        <v>4.0884955752212386</v>
      </c>
      <c r="G25" s="159">
        <f>AVERAGE(B25:F25)</f>
        <v>3.5151718564772692</v>
      </c>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9235</v>
      </c>
      <c r="C29" s="163">
        <v>9532</v>
      </c>
      <c r="D29" s="163">
        <v>10788</v>
      </c>
      <c r="E29" s="163">
        <v>10169</v>
      </c>
      <c r="F29" s="163">
        <v>11167</v>
      </c>
      <c r="G29" s="164">
        <f>AVERAGE(B29:F29)</f>
        <v>10178.200000000001</v>
      </c>
    </row>
    <row r="30" spans="1:8" x14ac:dyDescent="0.25">
      <c r="A30" s="162" t="s">
        <v>9</v>
      </c>
      <c r="B30" s="163">
        <v>3294</v>
      </c>
      <c r="C30" s="163">
        <v>3564</v>
      </c>
      <c r="D30" s="163">
        <v>2640</v>
      </c>
      <c r="E30" s="163">
        <v>3631</v>
      </c>
      <c r="F30" s="163">
        <v>3685</v>
      </c>
      <c r="G30" s="164">
        <f>AVERAGE(B30:F30)</f>
        <v>3362.8</v>
      </c>
    </row>
    <row r="31" spans="1:8" ht="13.8" thickBot="1" x14ac:dyDescent="0.3">
      <c r="A31" s="124" t="s">
        <v>4</v>
      </c>
      <c r="B31" s="125">
        <f>SUM(B29:B30)</f>
        <v>12529</v>
      </c>
      <c r="C31" s="125">
        <f>SUM(C29:C30)</f>
        <v>13096</v>
      </c>
      <c r="D31" s="125">
        <f>SUM(D29:D30)</f>
        <v>13428</v>
      </c>
      <c r="E31" s="125">
        <f>SUM(E29:E30)</f>
        <v>13800</v>
      </c>
      <c r="F31" s="125">
        <f>SUM(F29:F30)</f>
        <v>14852</v>
      </c>
      <c r="G31" s="126">
        <f>AVERAGE(B31:F31)</f>
        <v>13541</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31.4</v>
      </c>
      <c r="C35" s="165">
        <v>33.9</v>
      </c>
      <c r="D35" s="165">
        <v>37.5</v>
      </c>
      <c r="E35" s="165">
        <v>31.9</v>
      </c>
      <c r="F35" s="165">
        <v>31.8</v>
      </c>
      <c r="G35" s="147">
        <f>AVERAGE(B35:F35)</f>
        <v>33.299999999999997</v>
      </c>
    </row>
    <row r="36" spans="1:8" ht="13.8" thickBot="1" x14ac:dyDescent="0.3">
      <c r="A36" s="166" t="s">
        <v>9</v>
      </c>
      <c r="B36" s="167">
        <v>27.5</v>
      </c>
      <c r="C36" s="167">
        <v>24.6</v>
      </c>
      <c r="D36" s="167">
        <v>22.1</v>
      </c>
      <c r="E36" s="167">
        <v>24.4</v>
      </c>
      <c r="F36" s="167">
        <v>25.4</v>
      </c>
      <c r="G36" s="159">
        <f>AVERAGE(B36:F36)</f>
        <v>24.8</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11</v>
      </c>
      <c r="C40" s="134">
        <v>9</v>
      </c>
      <c r="D40" s="134">
        <v>8</v>
      </c>
      <c r="E40" s="134">
        <v>10</v>
      </c>
      <c r="F40" s="134">
        <v>10</v>
      </c>
      <c r="G40" s="147">
        <f>AVERAGE(B40:F40)</f>
        <v>9.6</v>
      </c>
    </row>
    <row r="41" spans="1:8" x14ac:dyDescent="0.25">
      <c r="A41" s="162" t="s">
        <v>3</v>
      </c>
      <c r="B41" s="134">
        <v>3</v>
      </c>
      <c r="C41" s="134">
        <v>1</v>
      </c>
      <c r="D41" s="134">
        <v>3</v>
      </c>
      <c r="E41" s="134">
        <v>5</v>
      </c>
      <c r="F41" s="134">
        <v>5</v>
      </c>
      <c r="G41" s="147">
        <f>AVERAGE(B41:F41)</f>
        <v>3.4</v>
      </c>
    </row>
    <row r="42" spans="1:8" x14ac:dyDescent="0.25">
      <c r="A42" s="115" t="s">
        <v>4</v>
      </c>
      <c r="B42" s="116">
        <f>SUM(B40:B41)</f>
        <v>14</v>
      </c>
      <c r="C42" s="116">
        <f>SUM(C40:C41)</f>
        <v>10</v>
      </c>
      <c r="D42" s="116">
        <f>SUM(D40:D41)</f>
        <v>11</v>
      </c>
      <c r="E42" s="116">
        <f>SUM(E40:E41)</f>
        <v>15</v>
      </c>
      <c r="F42" s="116">
        <f>SUM(F40:F41)</f>
        <v>15</v>
      </c>
      <c r="G42" s="119">
        <f>AVERAGE(B42:F42)</f>
        <v>13</v>
      </c>
    </row>
    <row r="43" spans="1:8" ht="13.8" thickBot="1" x14ac:dyDescent="0.3">
      <c r="A43" s="141" t="s">
        <v>48</v>
      </c>
      <c r="B43" s="142">
        <f>B40+(B41/3)</f>
        <v>12</v>
      </c>
      <c r="C43" s="142">
        <f>C40+(C41/3)</f>
        <v>9.3333333333333339</v>
      </c>
      <c r="D43" s="142">
        <f>D40+(D41/3)</f>
        <v>9</v>
      </c>
      <c r="E43" s="142">
        <f>E40+(E41/3)</f>
        <v>11.666666666666666</v>
      </c>
      <c r="F43" s="142">
        <f>F40+(F41/3)</f>
        <v>11.666666666666666</v>
      </c>
      <c r="G43" s="169">
        <f>AVERAGE(B43:F43)</f>
        <v>10.733333333333333</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59.472222222222229</v>
      </c>
      <c r="C47" s="158">
        <f>(C8+C14)/C43</f>
        <v>64.999999999999986</v>
      </c>
      <c r="D47" s="158">
        <f>(D8+D14)/D43</f>
        <v>67.518518518518533</v>
      </c>
      <c r="E47" s="158">
        <f>(E8+E14)/E43</f>
        <v>55.971428571428575</v>
      </c>
      <c r="F47" s="158">
        <f>(F8+F14)/F43</f>
        <v>60.68571428571429</v>
      </c>
      <c r="G47" s="159">
        <f>AVERAGE(B47:F47)</f>
        <v>61.729576719576734</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2">
        <f>B31/B43</f>
        <v>1044.0833333333333</v>
      </c>
      <c r="C51" s="173">
        <f>C31/C43</f>
        <v>1403.1428571428571</v>
      </c>
      <c r="D51" s="173">
        <f>D31/D43</f>
        <v>1492</v>
      </c>
      <c r="E51" s="173">
        <f>E31/E43</f>
        <v>1182.8571428571429</v>
      </c>
      <c r="F51" s="173">
        <f>F31/F43</f>
        <v>1273.0285714285715</v>
      </c>
      <c r="G51" s="174">
        <f>AVERAGE(B51:F51)</f>
        <v>1279.0223809523809</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v>1128628.24</v>
      </c>
      <c r="C55" s="175">
        <v>1100121</v>
      </c>
      <c r="D55" s="175">
        <v>1184810</v>
      </c>
      <c r="E55" s="175">
        <v>1267707</v>
      </c>
      <c r="F55" s="175">
        <v>1238025</v>
      </c>
      <c r="G55" s="176">
        <f>AVERAGE(B55:F55)</f>
        <v>1183858.2480000001</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90.081270652087156</v>
      </c>
      <c r="C59" s="178">
        <f>C55/C31</f>
        <v>84.004352474037873</v>
      </c>
      <c r="D59" s="178">
        <f>D55/D31</f>
        <v>88.234286565385759</v>
      </c>
      <c r="E59" s="178">
        <f>E55/E31</f>
        <v>91.862826086956517</v>
      </c>
      <c r="F59" s="178">
        <f>F55/F31</f>
        <v>83.357460274710476</v>
      </c>
      <c r="G59" s="176">
        <f>AVERAGE(B59:F59)</f>
        <v>87.508039210635559</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94052.353333333333</v>
      </c>
      <c r="C63" s="177">
        <f t="shared" ref="C63:F63" si="1">C55/C43</f>
        <v>117870.10714285713</v>
      </c>
      <c r="D63" s="177">
        <f t="shared" si="1"/>
        <v>131645.55555555556</v>
      </c>
      <c r="E63" s="177">
        <f t="shared" si="1"/>
        <v>108660.6</v>
      </c>
      <c r="F63" s="177">
        <f t="shared" si="1"/>
        <v>106116.42857142858</v>
      </c>
      <c r="G63" s="176">
        <f>AVERAGE(B63:F63)</f>
        <v>111669.00892063491</v>
      </c>
    </row>
  </sheetData>
  <mergeCells count="1">
    <mergeCell ref="B1:D1"/>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zoomScaleNormal="100" workbookViewId="0">
      <selection activeCell="F42" sqref="F42"/>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129" t="s">
        <v>26</v>
      </c>
      <c r="C1" s="205"/>
      <c r="D1" s="205"/>
      <c r="E1" s="206"/>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226"/>
      <c r="C5" s="225"/>
      <c r="D5" s="225"/>
      <c r="E5" s="225"/>
      <c r="F5" s="225"/>
      <c r="G5" s="227"/>
    </row>
    <row r="6" spans="1:8" x14ac:dyDescent="0.25">
      <c r="A6" s="133" t="s">
        <v>3</v>
      </c>
      <c r="B6" s="226"/>
      <c r="C6" s="225"/>
      <c r="D6" s="225"/>
      <c r="E6" s="225"/>
      <c r="F6" s="225"/>
      <c r="G6" s="227"/>
    </row>
    <row r="7" spans="1:8" x14ac:dyDescent="0.25">
      <c r="A7" s="115" t="s">
        <v>4</v>
      </c>
      <c r="B7" s="228"/>
      <c r="C7" s="228"/>
      <c r="D7" s="228"/>
      <c r="E7" s="229"/>
      <c r="F7" s="229"/>
      <c r="G7" s="251"/>
    </row>
    <row r="8" spans="1:8" ht="13.8" thickBot="1" x14ac:dyDescent="0.3">
      <c r="A8" s="137" t="s">
        <v>47</v>
      </c>
      <c r="B8" s="252"/>
      <c r="C8" s="252"/>
      <c r="D8" s="252"/>
      <c r="E8" s="253"/>
      <c r="F8" s="253"/>
      <c r="G8" s="254"/>
    </row>
    <row r="9" spans="1:8" ht="7.5" customHeight="1" thickBot="1" x14ac:dyDescent="0.3">
      <c r="A9" s="111"/>
      <c r="B9" s="112"/>
      <c r="C9" s="112"/>
      <c r="D9" s="112"/>
      <c r="E9" s="113"/>
      <c r="F9" s="113"/>
      <c r="G9" s="114"/>
    </row>
    <row r="10" spans="1:8" x14ac:dyDescent="0.25">
      <c r="A10" s="131" t="s">
        <v>5</v>
      </c>
      <c r="B10" s="106"/>
      <c r="C10" s="106"/>
      <c r="D10" s="106"/>
      <c r="E10" s="106"/>
      <c r="F10" s="106"/>
      <c r="G10" s="132"/>
    </row>
    <row r="11" spans="1:8" x14ac:dyDescent="0.25">
      <c r="A11" s="133" t="s">
        <v>2</v>
      </c>
      <c r="B11" s="135">
        <v>39</v>
      </c>
      <c r="C11" s="134">
        <v>39</v>
      </c>
      <c r="D11" s="134">
        <v>22</v>
      </c>
      <c r="E11" s="134">
        <v>23</v>
      </c>
      <c r="F11" s="134">
        <v>10</v>
      </c>
      <c r="G11" s="136">
        <f>AVERAGE(B11:F11)</f>
        <v>26.6</v>
      </c>
    </row>
    <row r="12" spans="1:8" x14ac:dyDescent="0.25">
      <c r="A12" s="133" t="s">
        <v>3</v>
      </c>
      <c r="B12" s="135">
        <v>47</v>
      </c>
      <c r="C12" s="134">
        <v>49</v>
      </c>
      <c r="D12" s="134">
        <v>43</v>
      </c>
      <c r="E12" s="134">
        <v>35</v>
      </c>
      <c r="F12" s="134">
        <v>47</v>
      </c>
      <c r="G12" s="136">
        <f>AVERAGE(B12:F12)</f>
        <v>44.2</v>
      </c>
    </row>
    <row r="13" spans="1:8" x14ac:dyDescent="0.25">
      <c r="A13" s="115" t="s">
        <v>4</v>
      </c>
      <c r="B13" s="116">
        <f>SUM(B11:B12)</f>
        <v>86</v>
      </c>
      <c r="C13" s="116">
        <f>SUM(C11:C12)</f>
        <v>88</v>
      </c>
      <c r="D13" s="116">
        <f>SUM(D11:D12)</f>
        <v>65</v>
      </c>
      <c r="E13" s="117">
        <f>SUM(E11:E12)</f>
        <v>58</v>
      </c>
      <c r="F13" s="116">
        <f>SUM(F11:F12)</f>
        <v>57</v>
      </c>
      <c r="G13" s="118">
        <f>AVERAGE(B13:F13)</f>
        <v>70.8</v>
      </c>
    </row>
    <row r="14" spans="1:8" ht="13.8" thickBot="1" x14ac:dyDescent="0.3">
      <c r="A14" s="141" t="s">
        <v>47</v>
      </c>
      <c r="B14" s="142">
        <f>B11+(B12/3)</f>
        <v>54.666666666666664</v>
      </c>
      <c r="C14" s="142">
        <f>C11+(C12/3)</f>
        <v>55.333333333333329</v>
      </c>
      <c r="D14" s="142">
        <f>D11+(D12/3)</f>
        <v>36.333333333333336</v>
      </c>
      <c r="E14" s="143">
        <f>E11+(E12/3)</f>
        <v>34.666666666666664</v>
      </c>
      <c r="F14" s="142">
        <f>F11+(F12/3)</f>
        <v>25.666666666666664</v>
      </c>
      <c r="G14" s="144">
        <f>AVERAGE(B14:F14)</f>
        <v>41.333333333333329</v>
      </c>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225"/>
      <c r="C18" s="225"/>
      <c r="D18" s="225"/>
      <c r="E18" s="225"/>
      <c r="F18" s="225"/>
      <c r="G18" s="255"/>
    </row>
    <row r="19" spans="1:8" x14ac:dyDescent="0.25">
      <c r="A19" s="148" t="s">
        <v>99</v>
      </c>
      <c r="B19" s="149">
        <v>14</v>
      </c>
      <c r="C19" s="149">
        <v>27</v>
      </c>
      <c r="D19" s="149">
        <v>21</v>
      </c>
      <c r="E19" s="149">
        <v>14</v>
      </c>
      <c r="F19" s="149">
        <v>12</v>
      </c>
      <c r="G19" s="150">
        <f>AVERAGE(B19:F19)</f>
        <v>17.600000000000001</v>
      </c>
    </row>
    <row r="20" spans="1:8" ht="13.8" thickBot="1" x14ac:dyDescent="0.3">
      <c r="A20" s="151" t="s">
        <v>4</v>
      </c>
      <c r="B20" s="181">
        <f>B19+B18</f>
        <v>14</v>
      </c>
      <c r="C20" s="181">
        <f t="shared" ref="C20:F20" si="0">C19+C18</f>
        <v>27</v>
      </c>
      <c r="D20" s="181">
        <f t="shared" si="0"/>
        <v>21</v>
      </c>
      <c r="E20" s="181">
        <f t="shared" si="0"/>
        <v>14</v>
      </c>
      <c r="F20" s="181">
        <f t="shared" si="0"/>
        <v>12</v>
      </c>
      <c r="G20" s="153">
        <f>AVERAGE(B20:F20)</f>
        <v>17.600000000000001</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234"/>
      <c r="C24" s="234"/>
      <c r="D24" s="234"/>
      <c r="E24" s="234"/>
      <c r="F24" s="234"/>
      <c r="G24" s="255"/>
    </row>
    <row r="25" spans="1:8" ht="13.8" thickBot="1" x14ac:dyDescent="0.3">
      <c r="A25" s="157" t="s">
        <v>100</v>
      </c>
      <c r="B25" s="158">
        <f>B13/B19</f>
        <v>6.1428571428571432</v>
      </c>
      <c r="C25" s="158">
        <f>C13/C19</f>
        <v>3.2592592592592591</v>
      </c>
      <c r="D25" s="158">
        <f>D13/D19</f>
        <v>3.0952380952380953</v>
      </c>
      <c r="E25" s="158">
        <f>E13/E19</f>
        <v>4.1428571428571432</v>
      </c>
      <c r="F25" s="158">
        <f>F13/F19</f>
        <v>4.75</v>
      </c>
      <c r="G25" s="159">
        <f>AVERAGE(B25:F25)</f>
        <v>4.2780423280423276</v>
      </c>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213"/>
      <c r="C29" s="213"/>
      <c r="D29" s="213"/>
      <c r="E29" s="213"/>
      <c r="F29" s="213"/>
      <c r="G29" s="214"/>
    </row>
    <row r="30" spans="1:8" x14ac:dyDescent="0.25">
      <c r="A30" s="162" t="s">
        <v>9</v>
      </c>
      <c r="B30" s="163">
        <v>1263</v>
      </c>
      <c r="C30" s="163">
        <v>1149</v>
      </c>
      <c r="D30" s="163">
        <v>894</v>
      </c>
      <c r="E30" s="163">
        <v>870</v>
      </c>
      <c r="F30" s="163">
        <v>762</v>
      </c>
      <c r="G30" s="164">
        <f>AVERAGE(B30:F30)</f>
        <v>987.6</v>
      </c>
    </row>
    <row r="31" spans="1:8" ht="13.8" thickBot="1" x14ac:dyDescent="0.3">
      <c r="A31" s="124" t="s">
        <v>4</v>
      </c>
      <c r="B31" s="125">
        <f>SUM(B29:B30)</f>
        <v>1263</v>
      </c>
      <c r="C31" s="125">
        <f>SUM(C29:C30)</f>
        <v>1149</v>
      </c>
      <c r="D31" s="125">
        <f>SUM(D29:D30)</f>
        <v>894</v>
      </c>
      <c r="E31" s="125">
        <f>SUM(E29:E30)</f>
        <v>870</v>
      </c>
      <c r="F31" s="125">
        <f>SUM(F29:F30)</f>
        <v>762</v>
      </c>
      <c r="G31" s="126">
        <f>AVERAGE(B31:F31)</f>
        <v>987.6</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225"/>
      <c r="C35" s="256"/>
      <c r="D35" s="256"/>
      <c r="E35" s="256"/>
      <c r="F35" s="256"/>
      <c r="G35" s="255"/>
    </row>
    <row r="36" spans="1:8" ht="13.8" thickBot="1" x14ac:dyDescent="0.3">
      <c r="A36" s="166" t="s">
        <v>9</v>
      </c>
      <c r="B36" s="167">
        <v>17.899999999999999</v>
      </c>
      <c r="C36" s="167">
        <v>16</v>
      </c>
      <c r="D36" s="167">
        <v>13</v>
      </c>
      <c r="E36" s="167">
        <v>11.3</v>
      </c>
      <c r="F36" s="167">
        <v>11.6</v>
      </c>
      <c r="G36" s="159">
        <f>AVERAGE(B36:F36)</f>
        <v>13.959999999999999</v>
      </c>
    </row>
    <row r="37" spans="1:8" ht="9.9" customHeight="1" thickBot="1" x14ac:dyDescent="0.3">
      <c r="A37" s="168"/>
      <c r="D37" s="160"/>
      <c r="E37" s="160"/>
      <c r="F37" s="160"/>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4</v>
      </c>
      <c r="C40" s="134">
        <v>4</v>
      </c>
      <c r="D40" s="134">
        <v>4</v>
      </c>
      <c r="E40" s="134">
        <v>4</v>
      </c>
      <c r="F40" s="134">
        <v>4</v>
      </c>
      <c r="G40" s="147">
        <f>AVERAGE(B40:F40)</f>
        <v>4</v>
      </c>
    </row>
    <row r="41" spans="1:8" x14ac:dyDescent="0.25">
      <c r="A41" s="162" t="s">
        <v>3</v>
      </c>
      <c r="B41" s="134">
        <v>2</v>
      </c>
      <c r="C41" s="134">
        <v>1</v>
      </c>
      <c r="D41" s="134">
        <v>0</v>
      </c>
      <c r="E41" s="134">
        <v>0</v>
      </c>
      <c r="F41" s="134">
        <v>0</v>
      </c>
      <c r="G41" s="147">
        <f>AVERAGE(B41:F41)</f>
        <v>0.6</v>
      </c>
    </row>
    <row r="42" spans="1:8" x14ac:dyDescent="0.25">
      <c r="A42" s="115" t="s">
        <v>4</v>
      </c>
      <c r="B42" s="116">
        <f>SUM(B40:B41)</f>
        <v>6</v>
      </c>
      <c r="C42" s="116">
        <f>SUM(C40:C41)</f>
        <v>5</v>
      </c>
      <c r="D42" s="116">
        <f>SUM(D40:D41)</f>
        <v>4</v>
      </c>
      <c r="E42" s="116">
        <f>SUM(E40:E41)</f>
        <v>4</v>
      </c>
      <c r="F42" s="116">
        <f>SUM(F40:F41)</f>
        <v>4</v>
      </c>
      <c r="G42" s="119">
        <f>AVERAGE(B42:F42)</f>
        <v>4.5999999999999996</v>
      </c>
    </row>
    <row r="43" spans="1:8" ht="13.8" thickBot="1" x14ac:dyDescent="0.3">
      <c r="A43" s="141" t="s">
        <v>48</v>
      </c>
      <c r="B43" s="142">
        <f>B40+(B41/3)</f>
        <v>4.666666666666667</v>
      </c>
      <c r="C43" s="142">
        <f>C40+(C41/3)</f>
        <v>4.333333333333333</v>
      </c>
      <c r="D43" s="142">
        <f>D40+(D41/3)</f>
        <v>4</v>
      </c>
      <c r="E43" s="142">
        <f>E40+(E41/3)</f>
        <v>4</v>
      </c>
      <c r="F43" s="142">
        <f>F40+(F41/3)</f>
        <v>4</v>
      </c>
      <c r="G43" s="169">
        <f>AVERAGE(B43:F43)</f>
        <v>4.2</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11.714285714285714</v>
      </c>
      <c r="C47" s="158">
        <f>(C8+C14)/C43</f>
        <v>12.769230769230768</v>
      </c>
      <c r="D47" s="158">
        <f>(D8+D14)/D43</f>
        <v>9.0833333333333339</v>
      </c>
      <c r="E47" s="158">
        <f>(E8+E14)/E43</f>
        <v>8.6666666666666661</v>
      </c>
      <c r="F47" s="158">
        <f>(F8+F14)/F43</f>
        <v>6.4166666666666661</v>
      </c>
      <c r="G47" s="159">
        <f>AVERAGE(B47:F47)</f>
        <v>9.7300366300366292</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270.64285714285711</v>
      </c>
      <c r="C51" s="158">
        <f>C31/C43</f>
        <v>265.15384615384619</v>
      </c>
      <c r="D51" s="158">
        <f>D31/D43</f>
        <v>223.5</v>
      </c>
      <c r="E51" s="158">
        <f>E31/E43</f>
        <v>217.5</v>
      </c>
      <c r="F51" s="158">
        <f>F31/F43</f>
        <v>190.5</v>
      </c>
      <c r="G51" s="159">
        <f>AVERAGE(B51:F51)</f>
        <v>233.45934065934065</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f>439024.74+300.19</f>
        <v>439324.93</v>
      </c>
      <c r="C55" s="175">
        <f>440608.44+1154.87</f>
        <v>441763.31</v>
      </c>
      <c r="D55" s="175">
        <v>372668</v>
      </c>
      <c r="E55" s="175">
        <v>408863</v>
      </c>
      <c r="F55" s="175">
        <v>425423</v>
      </c>
      <c r="G55" s="176">
        <f>AVERAGE(B55:F55)</f>
        <v>417608.44799999997</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347.84238321456849</v>
      </c>
      <c r="C59" s="178">
        <f>C55/C31</f>
        <v>384.47633594429936</v>
      </c>
      <c r="D59" s="178">
        <f>D55/D31</f>
        <v>416.8545861297539</v>
      </c>
      <c r="E59" s="178">
        <f>E55/E31</f>
        <v>469.95747126436783</v>
      </c>
      <c r="F59" s="178">
        <f>F55/F31</f>
        <v>558.29790026246724</v>
      </c>
      <c r="G59" s="176">
        <f>AVERAGE(B59:F59)</f>
        <v>435.48573536309141</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94141.056428571421</v>
      </c>
      <c r="C63" s="177">
        <f t="shared" ref="C63:F63" si="1">C55/C43</f>
        <v>101945.37923076923</v>
      </c>
      <c r="D63" s="177">
        <f t="shared" si="1"/>
        <v>93167</v>
      </c>
      <c r="E63" s="177">
        <f t="shared" si="1"/>
        <v>102215.75</v>
      </c>
      <c r="F63" s="177">
        <f t="shared" si="1"/>
        <v>106355.75</v>
      </c>
      <c r="G63" s="176">
        <f>AVERAGE(B63:F63)</f>
        <v>99564.987131868125</v>
      </c>
    </row>
  </sheetData>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zoomScaleNormal="100" workbookViewId="0">
      <selection activeCell="F42" sqref="F42"/>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327" t="s">
        <v>28</v>
      </c>
      <c r="C1" s="329"/>
      <c r="D1" s="329"/>
      <c r="E1" s="3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317</v>
      </c>
      <c r="C5" s="134">
        <v>294</v>
      </c>
      <c r="D5" s="134">
        <v>290</v>
      </c>
      <c r="E5" s="134">
        <v>301</v>
      </c>
      <c r="F5" s="134">
        <v>315</v>
      </c>
      <c r="G5" s="136">
        <f>AVERAGE(B5:F5)</f>
        <v>303.39999999999998</v>
      </c>
    </row>
    <row r="6" spans="1:8" x14ac:dyDescent="0.25">
      <c r="A6" s="133" t="s">
        <v>3</v>
      </c>
      <c r="B6" s="135">
        <v>29</v>
      </c>
      <c r="C6" s="134">
        <v>28</v>
      </c>
      <c r="D6" s="134">
        <v>22</v>
      </c>
      <c r="E6" s="134">
        <v>22</v>
      </c>
      <c r="F6" s="134">
        <v>20</v>
      </c>
      <c r="G6" s="136">
        <f>AVERAGE(B6:F6)</f>
        <v>24.2</v>
      </c>
    </row>
    <row r="7" spans="1:8" x14ac:dyDescent="0.25">
      <c r="A7" s="115" t="s">
        <v>4</v>
      </c>
      <c r="B7" s="116">
        <f>SUM(B5:B6)</f>
        <v>346</v>
      </c>
      <c r="C7" s="116">
        <f>SUM(C5:C6)</f>
        <v>322</v>
      </c>
      <c r="D7" s="116">
        <f>SUM(D5:D6)</f>
        <v>312</v>
      </c>
      <c r="E7" s="117">
        <f>SUM(E5:E6)</f>
        <v>323</v>
      </c>
      <c r="F7" s="117">
        <f>SUM(F5:F6)</f>
        <v>335</v>
      </c>
      <c r="G7" s="119">
        <f>AVERAGE(B7:F7)</f>
        <v>327.60000000000002</v>
      </c>
    </row>
    <row r="8" spans="1:8" ht="13.8" thickBot="1" x14ac:dyDescent="0.3">
      <c r="A8" s="137" t="s">
        <v>47</v>
      </c>
      <c r="B8" s="138">
        <f>B5+(B6/3)</f>
        <v>326.66666666666669</v>
      </c>
      <c r="C8" s="138">
        <f>C5+(C6/3)</f>
        <v>303.33333333333331</v>
      </c>
      <c r="D8" s="138">
        <f>D5+(D6/3)</f>
        <v>297.33333333333331</v>
      </c>
      <c r="E8" s="139">
        <f>E5+(E6/3)</f>
        <v>308.33333333333331</v>
      </c>
      <c r="F8" s="139">
        <f>F5+(F6/3)</f>
        <v>321.66666666666669</v>
      </c>
      <c r="G8" s="140">
        <f>AVERAGE(B8:F8)</f>
        <v>311.46666666666664</v>
      </c>
    </row>
    <row r="9" spans="1:8" ht="7.5" customHeight="1" thickBot="1" x14ac:dyDescent="0.3">
      <c r="A9" s="111"/>
      <c r="B9" s="112"/>
      <c r="C9" s="112"/>
      <c r="D9" s="112"/>
      <c r="E9" s="113"/>
      <c r="F9" s="113"/>
      <c r="G9" s="114"/>
    </row>
    <row r="10" spans="1:8" x14ac:dyDescent="0.25">
      <c r="A10" s="131" t="s">
        <v>5</v>
      </c>
      <c r="B10" s="106"/>
      <c r="C10" s="106"/>
      <c r="D10" s="106"/>
      <c r="E10" s="106"/>
      <c r="F10" s="106"/>
      <c r="G10" s="132"/>
    </row>
    <row r="11" spans="1:8" x14ac:dyDescent="0.25">
      <c r="A11" s="133" t="s">
        <v>2</v>
      </c>
      <c r="B11" s="135">
        <v>9</v>
      </c>
      <c r="C11" s="134">
        <v>23</v>
      </c>
      <c r="D11" s="134">
        <v>23</v>
      </c>
      <c r="E11" s="134">
        <v>15</v>
      </c>
      <c r="F11" s="134">
        <v>22</v>
      </c>
      <c r="G11" s="136">
        <f>AVERAGE(B11:F11)</f>
        <v>18.399999999999999</v>
      </c>
    </row>
    <row r="12" spans="1:8" x14ac:dyDescent="0.25">
      <c r="A12" s="133" t="s">
        <v>3</v>
      </c>
      <c r="B12" s="135">
        <v>133</v>
      </c>
      <c r="C12" s="134">
        <v>126</v>
      </c>
      <c r="D12" s="134">
        <v>91</v>
      </c>
      <c r="E12" s="134">
        <v>102</v>
      </c>
      <c r="F12" s="134">
        <v>103</v>
      </c>
      <c r="G12" s="136">
        <f>AVERAGE(B12:F12)</f>
        <v>111</v>
      </c>
    </row>
    <row r="13" spans="1:8" x14ac:dyDescent="0.25">
      <c r="A13" s="115" t="s">
        <v>4</v>
      </c>
      <c r="B13" s="116">
        <f>SUM(B11:B12)</f>
        <v>142</v>
      </c>
      <c r="C13" s="116">
        <f>SUM(C11:C12)</f>
        <v>149</v>
      </c>
      <c r="D13" s="116">
        <f>SUM(D11:D12)</f>
        <v>114</v>
      </c>
      <c r="E13" s="117">
        <f>SUM(E11:E12)</f>
        <v>117</v>
      </c>
      <c r="F13" s="116">
        <f>SUM(F11:F12)</f>
        <v>125</v>
      </c>
      <c r="G13" s="118">
        <f>AVERAGE(B13:F13)</f>
        <v>129.4</v>
      </c>
    </row>
    <row r="14" spans="1:8" ht="13.8" thickBot="1" x14ac:dyDescent="0.3">
      <c r="A14" s="141" t="s">
        <v>47</v>
      </c>
      <c r="B14" s="142">
        <f>B11+(B12/3)</f>
        <v>53.333333333333336</v>
      </c>
      <c r="C14" s="142">
        <f>C11+(C12/3)</f>
        <v>65</v>
      </c>
      <c r="D14" s="142">
        <f>D11+(D12/3)</f>
        <v>53.333333333333329</v>
      </c>
      <c r="E14" s="143">
        <f>E11+(E12/3)</f>
        <v>49</v>
      </c>
      <c r="F14" s="142">
        <f>F11+(F12/3)</f>
        <v>56.333333333333336</v>
      </c>
      <c r="G14" s="144">
        <f>AVERAGE(B14:F14)</f>
        <v>55.4</v>
      </c>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59</v>
      </c>
      <c r="C18" s="134">
        <v>63</v>
      </c>
      <c r="D18" s="134">
        <v>57</v>
      </c>
      <c r="E18" s="134">
        <v>48</v>
      </c>
      <c r="F18" s="134">
        <v>63</v>
      </c>
      <c r="G18" s="147">
        <f>AVERAGE(B18:F18)</f>
        <v>58</v>
      </c>
    </row>
    <row r="19" spans="1:8" x14ac:dyDescent="0.25">
      <c r="A19" s="148" t="s">
        <v>99</v>
      </c>
      <c r="B19" s="149">
        <v>15</v>
      </c>
      <c r="C19" s="149">
        <v>25</v>
      </c>
      <c r="D19" s="149">
        <v>27</v>
      </c>
      <c r="E19" s="149">
        <v>43</v>
      </c>
      <c r="F19" s="149">
        <v>36</v>
      </c>
      <c r="G19" s="150">
        <f>AVERAGE(B19:F19)</f>
        <v>29.2</v>
      </c>
    </row>
    <row r="20" spans="1:8" ht="13.8" thickBot="1" x14ac:dyDescent="0.3">
      <c r="A20" s="151" t="s">
        <v>4</v>
      </c>
      <c r="B20" s="181">
        <f>B19+B18</f>
        <v>74</v>
      </c>
      <c r="C20" s="181">
        <f t="shared" ref="C20:F20" si="0">C19+C18</f>
        <v>88</v>
      </c>
      <c r="D20" s="181">
        <f t="shared" si="0"/>
        <v>84</v>
      </c>
      <c r="E20" s="181">
        <f t="shared" si="0"/>
        <v>91</v>
      </c>
      <c r="F20" s="181">
        <f t="shared" si="0"/>
        <v>99</v>
      </c>
      <c r="G20" s="153">
        <f>AVERAGE(B20:F20)</f>
        <v>87.2</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5.8644067796610173</v>
      </c>
      <c r="C24" s="156">
        <f>C7/C18</f>
        <v>5.1111111111111107</v>
      </c>
      <c r="D24" s="156">
        <f>D7/D18</f>
        <v>5.4736842105263159</v>
      </c>
      <c r="E24" s="156">
        <f>E7/E18</f>
        <v>6.729166666666667</v>
      </c>
      <c r="F24" s="156">
        <f>F7/F18</f>
        <v>5.3174603174603172</v>
      </c>
      <c r="G24" s="147">
        <f>AVERAGE(B24:F24)</f>
        <v>5.6991658170850856</v>
      </c>
    </row>
    <row r="25" spans="1:8" ht="13.8" thickBot="1" x14ac:dyDescent="0.3">
      <c r="A25" s="157" t="s">
        <v>100</v>
      </c>
      <c r="B25" s="158">
        <f>B13/B19</f>
        <v>9.4666666666666668</v>
      </c>
      <c r="C25" s="158">
        <f>C13/C19</f>
        <v>5.96</v>
      </c>
      <c r="D25" s="158">
        <f>D13/D19</f>
        <v>4.2222222222222223</v>
      </c>
      <c r="E25" s="158">
        <f>E13/E19</f>
        <v>2.7209302325581395</v>
      </c>
      <c r="F25" s="158">
        <f>F13/F19</f>
        <v>3.4722222222222223</v>
      </c>
      <c r="G25" s="159">
        <f>AVERAGE(B25:F25)</f>
        <v>5.1684082687338497</v>
      </c>
    </row>
    <row r="26" spans="1:8" ht="9.9" customHeight="1" thickBot="1" x14ac:dyDescent="0.3">
      <c r="A26" s="160"/>
      <c r="B26" s="160"/>
      <c r="C26" s="160"/>
      <c r="D26" s="160"/>
      <c r="E26" s="160"/>
      <c r="F26" s="160"/>
      <c r="G26" s="160"/>
      <c r="H26" s="160"/>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4444</v>
      </c>
      <c r="C29" s="163">
        <v>4127</v>
      </c>
      <c r="D29" s="163">
        <v>3641</v>
      </c>
      <c r="E29" s="163">
        <v>4081</v>
      </c>
      <c r="F29" s="163">
        <v>4300</v>
      </c>
      <c r="G29" s="164">
        <f>AVERAGE(B29:F29)</f>
        <v>4118.6000000000004</v>
      </c>
    </row>
    <row r="30" spans="1:8" x14ac:dyDescent="0.25">
      <c r="A30" s="162" t="s">
        <v>9</v>
      </c>
      <c r="B30" s="163">
        <v>969</v>
      </c>
      <c r="C30" s="163">
        <v>1104</v>
      </c>
      <c r="D30" s="163">
        <v>1344</v>
      </c>
      <c r="E30" s="163">
        <v>1536</v>
      </c>
      <c r="F30" s="163">
        <v>1710</v>
      </c>
      <c r="G30" s="164">
        <f>AVERAGE(B30:F30)</f>
        <v>1332.6</v>
      </c>
    </row>
    <row r="31" spans="1:8" ht="13.8" thickBot="1" x14ac:dyDescent="0.3">
      <c r="A31" s="124" t="s">
        <v>4</v>
      </c>
      <c r="B31" s="125">
        <f>SUM(B29:B30)</f>
        <v>5413</v>
      </c>
      <c r="C31" s="125">
        <f>SUM(C29:C30)</f>
        <v>5231</v>
      </c>
      <c r="D31" s="125">
        <f>SUM(D29:D30)</f>
        <v>4985</v>
      </c>
      <c r="E31" s="125">
        <f>SUM(E29:E30)</f>
        <v>5617</v>
      </c>
      <c r="F31" s="125">
        <f>SUM(F29:F30)</f>
        <v>6010</v>
      </c>
      <c r="G31" s="126">
        <f>AVERAGE(B31:F31)</f>
        <v>5451.2</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22.7</v>
      </c>
      <c r="C35" s="165">
        <v>19.2</v>
      </c>
      <c r="D35" s="165">
        <v>17.8</v>
      </c>
      <c r="E35" s="165">
        <v>19.5</v>
      </c>
      <c r="F35" s="165">
        <v>20.5</v>
      </c>
      <c r="G35" s="147">
        <f>AVERAGE(B35:F35)</f>
        <v>19.940000000000001</v>
      </c>
    </row>
    <row r="36" spans="1:8" ht="13.8" thickBot="1" x14ac:dyDescent="0.3">
      <c r="A36" s="166" t="s">
        <v>9</v>
      </c>
      <c r="B36" s="167">
        <v>14.5</v>
      </c>
      <c r="C36" s="167">
        <v>17</v>
      </c>
      <c r="D36" s="167">
        <v>20.7</v>
      </c>
      <c r="E36" s="167">
        <v>20.9</v>
      </c>
      <c r="F36" s="167">
        <v>20.2</v>
      </c>
      <c r="G36" s="159">
        <f>AVERAGE(B36:F36)</f>
        <v>18.66</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10</v>
      </c>
      <c r="C40" s="134">
        <v>9</v>
      </c>
      <c r="D40" s="134">
        <v>9</v>
      </c>
      <c r="E40" s="134">
        <v>9</v>
      </c>
      <c r="F40" s="134">
        <v>6</v>
      </c>
      <c r="G40" s="147">
        <f>AVERAGE(B40:F40)</f>
        <v>8.6</v>
      </c>
    </row>
    <row r="41" spans="1:8" x14ac:dyDescent="0.25">
      <c r="A41" s="162" t="s">
        <v>3</v>
      </c>
      <c r="B41" s="134">
        <v>1</v>
      </c>
      <c r="C41" s="134">
        <v>3</v>
      </c>
      <c r="D41" s="134">
        <v>6</v>
      </c>
      <c r="E41" s="134">
        <v>6</v>
      </c>
      <c r="F41" s="134">
        <v>5</v>
      </c>
      <c r="G41" s="147">
        <f>AVERAGE(B41:F41)</f>
        <v>4.2</v>
      </c>
    </row>
    <row r="42" spans="1:8" x14ac:dyDescent="0.25">
      <c r="A42" s="115" t="s">
        <v>4</v>
      </c>
      <c r="B42" s="116">
        <f>SUM(B40:B41)</f>
        <v>11</v>
      </c>
      <c r="C42" s="116">
        <f>SUM(C40:C41)</f>
        <v>12</v>
      </c>
      <c r="D42" s="116">
        <f>SUM(D40:D41)</f>
        <v>15</v>
      </c>
      <c r="E42" s="116">
        <f>SUM(E40:E41)</f>
        <v>15</v>
      </c>
      <c r="F42" s="116">
        <f>SUM(F40:F41)</f>
        <v>11</v>
      </c>
      <c r="G42" s="119">
        <f>AVERAGE(B42:F42)</f>
        <v>12.8</v>
      </c>
    </row>
    <row r="43" spans="1:8" ht="13.8" thickBot="1" x14ac:dyDescent="0.3">
      <c r="A43" s="141" t="s">
        <v>48</v>
      </c>
      <c r="B43" s="142">
        <f>B40+(B41/3)</f>
        <v>10.333333333333334</v>
      </c>
      <c r="C43" s="142">
        <f>C40+(C41/3)</f>
        <v>10</v>
      </c>
      <c r="D43" s="142">
        <f>D40+(D41/3)</f>
        <v>11</v>
      </c>
      <c r="E43" s="142">
        <f>E40+(E41/3)</f>
        <v>11</v>
      </c>
      <c r="F43" s="142">
        <f>F40+(F41/3)</f>
        <v>7.666666666666667</v>
      </c>
      <c r="G43" s="169">
        <f>AVERAGE(B43:F43)</f>
        <v>10</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36.774193548387096</v>
      </c>
      <c r="C47" s="158">
        <f>(C8+C14)/C43</f>
        <v>36.833333333333329</v>
      </c>
      <c r="D47" s="158">
        <f>(D8+D14)/D43</f>
        <v>31.878787878787875</v>
      </c>
      <c r="E47" s="158">
        <f>(E8+E14)/E43</f>
        <v>32.484848484848484</v>
      </c>
      <c r="F47" s="158">
        <f>(F8+F14)/F43</f>
        <v>49.304347826086953</v>
      </c>
      <c r="G47" s="159">
        <f>AVERAGE(B47:F47)</f>
        <v>37.455102214288743</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523.83870967741927</v>
      </c>
      <c r="C51" s="158">
        <f>C31/C43</f>
        <v>523.1</v>
      </c>
      <c r="D51" s="158">
        <f>D31/D43</f>
        <v>453.18181818181819</v>
      </c>
      <c r="E51" s="158">
        <f>E31/E43</f>
        <v>510.63636363636363</v>
      </c>
      <c r="F51" s="158">
        <f>F31/F43</f>
        <v>783.91304347826087</v>
      </c>
      <c r="G51" s="159">
        <f>AVERAGE(B51:F51)</f>
        <v>558.93398699477245</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f>1008806.92+3165.35</f>
        <v>1011972.27</v>
      </c>
      <c r="C55" s="175">
        <f>1014243.82+3028.39</f>
        <v>1017272.21</v>
      </c>
      <c r="D55" s="175">
        <v>1078059</v>
      </c>
      <c r="E55" s="175">
        <v>1091161</v>
      </c>
      <c r="F55" s="175">
        <v>766371</v>
      </c>
      <c r="G55" s="176">
        <f>AVERAGE(B55:F55)</f>
        <v>992967.09600000014</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186.95220210604103</v>
      </c>
      <c r="C59" s="178">
        <f>C55/C31</f>
        <v>194.46993117950677</v>
      </c>
      <c r="D59" s="178">
        <f>D55/D31</f>
        <v>216.2605817452357</v>
      </c>
      <c r="E59" s="178">
        <f>E55/E31</f>
        <v>194.26045931992167</v>
      </c>
      <c r="F59" s="178">
        <f>F55/F31</f>
        <v>127.51597337770383</v>
      </c>
      <c r="G59" s="176">
        <f>AVERAGE(B59:F59)</f>
        <v>183.89182954568182</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97932.800322580646</v>
      </c>
      <c r="C63" s="177">
        <f t="shared" ref="C63:F63" si="1">C55/C43</f>
        <v>101727.22099999999</v>
      </c>
      <c r="D63" s="177">
        <f t="shared" si="1"/>
        <v>98005.363636363632</v>
      </c>
      <c r="E63" s="177">
        <f t="shared" si="1"/>
        <v>99196.454545454544</v>
      </c>
      <c r="F63" s="177">
        <f t="shared" si="1"/>
        <v>99961.434782608689</v>
      </c>
      <c r="G63" s="176">
        <f>AVERAGE(B63:F63)</f>
        <v>99364.654857401503</v>
      </c>
    </row>
  </sheetData>
  <mergeCells count="1">
    <mergeCell ref="B1:E1"/>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zoomScaleNormal="100" workbookViewId="0">
      <selection activeCell="F42" sqref="F42"/>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129" t="s">
        <v>29</v>
      </c>
      <c r="C1" s="128"/>
      <c r="D1" s="128"/>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215</v>
      </c>
      <c r="C5" s="134">
        <v>208</v>
      </c>
      <c r="D5" s="134">
        <v>192</v>
      </c>
      <c r="E5" s="134">
        <v>175</v>
      </c>
      <c r="F5" s="134">
        <v>157</v>
      </c>
      <c r="G5" s="136">
        <f>AVERAGE(B5:F5)</f>
        <v>189.4</v>
      </c>
    </row>
    <row r="6" spans="1:8" x14ac:dyDescent="0.25">
      <c r="A6" s="133" t="s">
        <v>3</v>
      </c>
      <c r="B6" s="135">
        <v>37</v>
      </c>
      <c r="C6" s="134">
        <v>32</v>
      </c>
      <c r="D6" s="134">
        <v>29</v>
      </c>
      <c r="E6" s="134">
        <v>38</v>
      </c>
      <c r="F6" s="134">
        <v>30</v>
      </c>
      <c r="G6" s="136">
        <f>AVERAGE(B6:F6)</f>
        <v>33.200000000000003</v>
      </c>
    </row>
    <row r="7" spans="1:8" x14ac:dyDescent="0.25">
      <c r="A7" s="115" t="s">
        <v>4</v>
      </c>
      <c r="B7" s="116">
        <f>SUM(B5:B6)</f>
        <v>252</v>
      </c>
      <c r="C7" s="116">
        <f>SUM(C5:C6)</f>
        <v>240</v>
      </c>
      <c r="D7" s="116">
        <f>SUM(D5:D6)</f>
        <v>221</v>
      </c>
      <c r="E7" s="117">
        <f>SUM(E5:E6)</f>
        <v>213</v>
      </c>
      <c r="F7" s="117">
        <f>SUM(F5:F6)</f>
        <v>187</v>
      </c>
      <c r="G7" s="119">
        <f>AVERAGE(B7:F7)</f>
        <v>222.6</v>
      </c>
    </row>
    <row r="8" spans="1:8" ht="13.8" thickBot="1" x14ac:dyDescent="0.3">
      <c r="A8" s="137" t="s">
        <v>47</v>
      </c>
      <c r="B8" s="138">
        <f>B5+(B6/3)</f>
        <v>227.33333333333334</v>
      </c>
      <c r="C8" s="138">
        <f>C5+(C6/3)</f>
        <v>218.66666666666666</v>
      </c>
      <c r="D8" s="138">
        <f>D5+(D6/3)</f>
        <v>201.66666666666666</v>
      </c>
      <c r="E8" s="139">
        <f>E5+(E6/3)</f>
        <v>187.66666666666666</v>
      </c>
      <c r="F8" s="139">
        <f>F5+(F6/3)</f>
        <v>167</v>
      </c>
      <c r="G8" s="140">
        <f>AVERAGE(B8:F8)</f>
        <v>200.46666666666664</v>
      </c>
    </row>
    <row r="9" spans="1:8" ht="7.5" customHeight="1" thickBot="1" x14ac:dyDescent="0.3">
      <c r="A9" s="111"/>
      <c r="B9" s="112"/>
      <c r="C9" s="112"/>
      <c r="D9" s="112"/>
      <c r="E9" s="113"/>
      <c r="F9" s="113"/>
      <c r="G9" s="114"/>
    </row>
    <row r="10" spans="1:8" x14ac:dyDescent="0.25">
      <c r="A10" s="131" t="s">
        <v>5</v>
      </c>
      <c r="B10" s="223"/>
      <c r="C10" s="223"/>
      <c r="D10" s="223"/>
      <c r="E10" s="223"/>
      <c r="F10" s="223"/>
      <c r="G10" s="224"/>
    </row>
    <row r="11" spans="1:8" x14ac:dyDescent="0.25">
      <c r="A11" s="133" t="s">
        <v>2</v>
      </c>
      <c r="B11" s="226"/>
      <c r="C11" s="225"/>
      <c r="D11" s="225"/>
      <c r="E11" s="225"/>
      <c r="F11" s="225"/>
      <c r="G11" s="227"/>
    </row>
    <row r="12" spans="1:8" x14ac:dyDescent="0.25">
      <c r="A12" s="133" t="s">
        <v>3</v>
      </c>
      <c r="B12" s="226"/>
      <c r="C12" s="225"/>
      <c r="D12" s="225"/>
      <c r="E12" s="225"/>
      <c r="F12" s="225"/>
      <c r="G12" s="227"/>
    </row>
    <row r="13" spans="1:8" x14ac:dyDescent="0.25">
      <c r="A13" s="115" t="s">
        <v>4</v>
      </c>
      <c r="B13" s="228"/>
      <c r="C13" s="228"/>
      <c r="D13" s="228"/>
      <c r="E13" s="229"/>
      <c r="F13" s="228"/>
      <c r="G13" s="230"/>
    </row>
    <row r="14" spans="1:8" ht="13.8" thickBot="1" x14ac:dyDescent="0.3">
      <c r="A14" s="141" t="s">
        <v>47</v>
      </c>
      <c r="B14" s="231"/>
      <c r="C14" s="231"/>
      <c r="D14" s="231"/>
      <c r="E14" s="232"/>
      <c r="F14" s="231"/>
      <c r="G14" s="233"/>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28</v>
      </c>
      <c r="C18" s="134">
        <v>36</v>
      </c>
      <c r="D18" s="134">
        <v>35</v>
      </c>
      <c r="E18" s="134">
        <v>33</v>
      </c>
      <c r="F18" s="134">
        <v>30</v>
      </c>
      <c r="G18" s="147">
        <f>AVERAGE(B18:F18)</f>
        <v>32.4</v>
      </c>
    </row>
    <row r="19" spans="1:8" x14ac:dyDescent="0.25">
      <c r="A19" s="148" t="s">
        <v>99</v>
      </c>
      <c r="B19" s="219"/>
      <c r="C19" s="219"/>
      <c r="D19" s="219"/>
      <c r="E19" s="219"/>
      <c r="F19" s="219"/>
      <c r="G19" s="220"/>
    </row>
    <row r="20" spans="1:8" ht="13.8" thickBot="1" x14ac:dyDescent="0.3">
      <c r="A20" s="151" t="s">
        <v>4</v>
      </c>
      <c r="B20" s="181">
        <f>B19+B18</f>
        <v>28</v>
      </c>
      <c r="C20" s="181">
        <f t="shared" ref="C20:F20" si="0">C19+C18</f>
        <v>36</v>
      </c>
      <c r="D20" s="181">
        <f t="shared" si="0"/>
        <v>35</v>
      </c>
      <c r="E20" s="181">
        <f t="shared" si="0"/>
        <v>33</v>
      </c>
      <c r="F20" s="181">
        <f t="shared" si="0"/>
        <v>30</v>
      </c>
      <c r="G20" s="153">
        <f>AVERAGE(B20:F20)</f>
        <v>32.4</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9</v>
      </c>
      <c r="C24" s="156">
        <f>C7/C18</f>
        <v>6.666666666666667</v>
      </c>
      <c r="D24" s="156">
        <f>D7/D18</f>
        <v>6.3142857142857141</v>
      </c>
      <c r="E24" s="156">
        <f>E7/E18</f>
        <v>6.4545454545454541</v>
      </c>
      <c r="F24" s="156">
        <f>F7/F18</f>
        <v>6.2333333333333334</v>
      </c>
      <c r="G24" s="147">
        <f>AVERAGE(B24:F24)</f>
        <v>6.9337662337662334</v>
      </c>
    </row>
    <row r="25" spans="1:8" ht="13.8" thickBot="1" x14ac:dyDescent="0.3">
      <c r="A25" s="157" t="s">
        <v>100</v>
      </c>
      <c r="B25" s="235"/>
      <c r="C25" s="235"/>
      <c r="D25" s="235"/>
      <c r="E25" s="235"/>
      <c r="F25" s="235"/>
      <c r="G25" s="222"/>
    </row>
    <row r="26" spans="1:8" ht="9.9" customHeight="1" thickBot="1" x14ac:dyDescent="0.3">
      <c r="A26" s="160"/>
      <c r="B26" s="160"/>
      <c r="C26" s="160"/>
      <c r="D26" s="160"/>
      <c r="E26" s="160"/>
      <c r="F26" s="160"/>
      <c r="G26" s="160"/>
      <c r="H26" s="160"/>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5655</v>
      </c>
      <c r="C29" s="163">
        <v>5184</v>
      </c>
      <c r="D29" s="163">
        <v>5037</v>
      </c>
      <c r="E29" s="163">
        <v>4699</v>
      </c>
      <c r="F29" s="163">
        <v>4522</v>
      </c>
      <c r="G29" s="164">
        <f>AVERAGE(B29:F29)</f>
        <v>5019.3999999999996</v>
      </c>
    </row>
    <row r="30" spans="1:8" x14ac:dyDescent="0.25">
      <c r="A30" s="162" t="s">
        <v>9</v>
      </c>
      <c r="B30" s="213"/>
      <c r="C30" s="213"/>
      <c r="D30" s="213"/>
      <c r="E30" s="213"/>
      <c r="F30" s="213"/>
      <c r="G30" s="214"/>
    </row>
    <row r="31" spans="1:8" ht="13.8" thickBot="1" x14ac:dyDescent="0.3">
      <c r="A31" s="124" t="s">
        <v>4</v>
      </c>
      <c r="B31" s="125">
        <f>SUM(B29:B30)</f>
        <v>5655</v>
      </c>
      <c r="C31" s="125">
        <f>SUM(C29:C30)</f>
        <v>5184</v>
      </c>
      <c r="D31" s="125">
        <f>SUM(D29:D30)</f>
        <v>5037</v>
      </c>
      <c r="E31" s="125">
        <f>SUM(E29:E30)</f>
        <v>4699</v>
      </c>
      <c r="F31" s="125">
        <f>SUM(F29:F30)</f>
        <v>4522</v>
      </c>
      <c r="G31" s="126">
        <f>AVERAGE(B31:F31)</f>
        <v>5019.3999999999996</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26.2</v>
      </c>
      <c r="C35" s="165">
        <v>21.1</v>
      </c>
      <c r="D35" s="165">
        <v>20.6</v>
      </c>
      <c r="E35" s="165">
        <v>18.3</v>
      </c>
      <c r="F35" s="165">
        <v>18.5</v>
      </c>
      <c r="G35" s="147">
        <f>AVERAGE(B35:F35)</f>
        <v>20.94</v>
      </c>
    </row>
    <row r="36" spans="1:8" ht="13.8" thickBot="1" x14ac:dyDescent="0.3">
      <c r="A36" s="166" t="s">
        <v>9</v>
      </c>
      <c r="B36" s="221"/>
      <c r="C36" s="221"/>
      <c r="D36" s="221"/>
      <c r="E36" s="221"/>
      <c r="F36" s="221"/>
      <c r="G36" s="222"/>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5</v>
      </c>
      <c r="C40" s="134">
        <v>6</v>
      </c>
      <c r="D40" s="134">
        <v>6</v>
      </c>
      <c r="E40" s="134">
        <v>6</v>
      </c>
      <c r="F40" s="134">
        <v>6</v>
      </c>
      <c r="G40" s="147">
        <f>AVERAGE(B40:F40)</f>
        <v>5.8</v>
      </c>
    </row>
    <row r="41" spans="1:8" x14ac:dyDescent="0.25">
      <c r="A41" s="162" t="s">
        <v>3</v>
      </c>
      <c r="B41" s="134">
        <v>4</v>
      </c>
      <c r="C41" s="134">
        <v>3</v>
      </c>
      <c r="D41" s="134">
        <v>2</v>
      </c>
      <c r="E41" s="134">
        <v>5</v>
      </c>
      <c r="F41" s="134">
        <v>4</v>
      </c>
      <c r="G41" s="147">
        <f>AVERAGE(B41:F41)</f>
        <v>3.6</v>
      </c>
    </row>
    <row r="42" spans="1:8" x14ac:dyDescent="0.25">
      <c r="A42" s="115" t="s">
        <v>4</v>
      </c>
      <c r="B42" s="116">
        <f>SUM(B40:B41)</f>
        <v>9</v>
      </c>
      <c r="C42" s="116">
        <f>SUM(C40:C41)</f>
        <v>9</v>
      </c>
      <c r="D42" s="116">
        <f>SUM(D40:D41)</f>
        <v>8</v>
      </c>
      <c r="E42" s="116">
        <f>SUM(E40:E41)</f>
        <v>11</v>
      </c>
      <c r="F42" s="116">
        <f>SUM(F40:F41)</f>
        <v>10</v>
      </c>
      <c r="G42" s="119">
        <f>AVERAGE(B42:F42)</f>
        <v>9.4</v>
      </c>
    </row>
    <row r="43" spans="1:8" ht="13.8" thickBot="1" x14ac:dyDescent="0.3">
      <c r="A43" s="141" t="s">
        <v>48</v>
      </c>
      <c r="B43" s="142">
        <f>B40+(B41/3)</f>
        <v>6.333333333333333</v>
      </c>
      <c r="C43" s="142">
        <f>C40+(C41/3)</f>
        <v>7</v>
      </c>
      <c r="D43" s="142">
        <f>D40+(D41/3)</f>
        <v>6.666666666666667</v>
      </c>
      <c r="E43" s="142">
        <f>E40+(E41/3)</f>
        <v>7.666666666666667</v>
      </c>
      <c r="F43" s="142">
        <f>F40+(F41/3)</f>
        <v>7.333333333333333</v>
      </c>
      <c r="G43" s="169">
        <f>AVERAGE(B43:F43)</f>
        <v>7</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35.894736842105267</v>
      </c>
      <c r="C47" s="158">
        <f>(C8+C14)/C43</f>
        <v>31.238095238095237</v>
      </c>
      <c r="D47" s="158">
        <f>(D8+D14)/D43</f>
        <v>30.249999999999996</v>
      </c>
      <c r="E47" s="158">
        <f>(E8+E14)/E43</f>
        <v>24.478260869565215</v>
      </c>
      <c r="F47" s="158">
        <f>(F8+F14)/F43</f>
        <v>22.772727272727273</v>
      </c>
      <c r="G47" s="159">
        <f>AVERAGE(B47:F47)</f>
        <v>28.926764044498601</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892.89473684210532</v>
      </c>
      <c r="C51" s="158">
        <f>C31/C43</f>
        <v>740.57142857142856</v>
      </c>
      <c r="D51" s="158">
        <f>D31/D43</f>
        <v>755.55</v>
      </c>
      <c r="E51" s="158">
        <f>E31/E43</f>
        <v>612.91304347826087</v>
      </c>
      <c r="F51" s="158">
        <f>F31/F43</f>
        <v>616.63636363636363</v>
      </c>
      <c r="G51" s="159">
        <f>AVERAGE(B51:F51)</f>
        <v>723.71311450563167</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f>584631.46+9569.97</f>
        <v>594201.42999999993</v>
      </c>
      <c r="C55" s="175">
        <f>657237.43+24870.58</f>
        <v>682108.01</v>
      </c>
      <c r="D55" s="175">
        <v>712035</v>
      </c>
      <c r="E55" s="175">
        <v>665374</v>
      </c>
      <c r="F55" s="175">
        <v>673852</v>
      </c>
      <c r="G55" s="176">
        <f>AVERAGE(B55:F55)</f>
        <v>665514.08799999999</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105.07540760389035</v>
      </c>
      <c r="C59" s="178">
        <f>C55/C31</f>
        <v>131.57947723765432</v>
      </c>
      <c r="D59" s="178">
        <f>D55/D31</f>
        <v>141.36092912447884</v>
      </c>
      <c r="E59" s="178">
        <f>E55/E31</f>
        <v>141.5990636305597</v>
      </c>
      <c r="F59" s="178">
        <f>F55/F31</f>
        <v>149.01636444051306</v>
      </c>
      <c r="G59" s="176">
        <f>AVERAGE(B59:F59)</f>
        <v>133.72624840741926</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93821.27842105263</v>
      </c>
      <c r="C63" s="177">
        <f t="shared" ref="C63:F63" si="1">C55/C43</f>
        <v>97444.001428571428</v>
      </c>
      <c r="D63" s="177">
        <f t="shared" si="1"/>
        <v>106805.25</v>
      </c>
      <c r="E63" s="177">
        <f t="shared" si="1"/>
        <v>86787.913043478256</v>
      </c>
      <c r="F63" s="177">
        <f t="shared" si="1"/>
        <v>91888.909090909088</v>
      </c>
      <c r="G63" s="176">
        <f>AVERAGE(B63:F63)</f>
        <v>95349.470396802266</v>
      </c>
    </row>
  </sheetData>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3"/>
  <sheetViews>
    <sheetView zoomScaleNormal="100" workbookViewId="0">
      <selection activeCell="F42" sqref="F42"/>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9" x14ac:dyDescent="0.25">
      <c r="A1" s="128" t="s">
        <v>14</v>
      </c>
      <c r="B1" s="179" t="s">
        <v>115</v>
      </c>
      <c r="C1" s="180"/>
      <c r="D1" s="128"/>
      <c r="E1" s="130"/>
      <c r="F1" s="130"/>
      <c r="G1" s="130"/>
      <c r="H1" s="130"/>
      <c r="I1" s="204"/>
    </row>
    <row r="2" spans="1:9" ht="7.5" customHeight="1" thickBot="1" x14ac:dyDescent="0.3">
      <c r="A2" s="130"/>
      <c r="B2" s="130"/>
      <c r="C2" s="130"/>
      <c r="D2" s="130"/>
      <c r="E2" s="130"/>
      <c r="F2" s="130"/>
      <c r="G2" s="130"/>
      <c r="H2" s="130"/>
    </row>
    <row r="3" spans="1:9" ht="15" customHeight="1" x14ac:dyDescent="0.25">
      <c r="A3" s="107" t="s">
        <v>105</v>
      </c>
      <c r="B3" s="108"/>
      <c r="C3" s="108"/>
      <c r="D3" s="108"/>
      <c r="E3" s="108"/>
      <c r="F3" s="108"/>
      <c r="G3" s="109"/>
    </row>
    <row r="4" spans="1:9" x14ac:dyDescent="0.25">
      <c r="A4" s="131" t="s">
        <v>0</v>
      </c>
      <c r="B4" s="106" t="s">
        <v>84</v>
      </c>
      <c r="C4" s="106" t="s">
        <v>88</v>
      </c>
      <c r="D4" s="106" t="s">
        <v>93</v>
      </c>
      <c r="E4" s="106" t="s">
        <v>103</v>
      </c>
      <c r="F4" s="106" t="s">
        <v>116</v>
      </c>
      <c r="G4" s="132" t="s">
        <v>1</v>
      </c>
    </row>
    <row r="5" spans="1:9" x14ac:dyDescent="0.25">
      <c r="A5" s="133" t="s">
        <v>2</v>
      </c>
      <c r="B5" s="135">
        <v>287</v>
      </c>
      <c r="C5" s="134">
        <v>291</v>
      </c>
      <c r="D5" s="134">
        <v>333</v>
      </c>
      <c r="E5" s="134">
        <v>323</v>
      </c>
      <c r="F5" s="134">
        <v>378</v>
      </c>
      <c r="G5" s="136">
        <f>AVERAGE(B5:F5)</f>
        <v>322.39999999999998</v>
      </c>
    </row>
    <row r="6" spans="1:9" x14ac:dyDescent="0.25">
      <c r="A6" s="133" t="s">
        <v>3</v>
      </c>
      <c r="B6" s="135">
        <v>34</v>
      </c>
      <c r="C6" s="134">
        <v>27</v>
      </c>
      <c r="D6" s="134">
        <v>32</v>
      </c>
      <c r="E6" s="134">
        <v>58</v>
      </c>
      <c r="F6" s="134">
        <v>56</v>
      </c>
      <c r="G6" s="136">
        <f>AVERAGE(B6:F6)</f>
        <v>41.4</v>
      </c>
    </row>
    <row r="7" spans="1:9" x14ac:dyDescent="0.25">
      <c r="A7" s="115" t="s">
        <v>4</v>
      </c>
      <c r="B7" s="116">
        <f>SUM(B5:B6)</f>
        <v>321</v>
      </c>
      <c r="C7" s="116">
        <f>SUM(C5:C6)</f>
        <v>318</v>
      </c>
      <c r="D7" s="116">
        <f>SUM(D5:D6)</f>
        <v>365</v>
      </c>
      <c r="E7" s="117">
        <f>SUM(E5:E6)</f>
        <v>381</v>
      </c>
      <c r="F7" s="117">
        <f>SUM(F5:F6)</f>
        <v>434</v>
      </c>
      <c r="G7" s="119">
        <f>AVERAGE(B7:F7)</f>
        <v>363.8</v>
      </c>
    </row>
    <row r="8" spans="1:9" ht="13.8" thickBot="1" x14ac:dyDescent="0.3">
      <c r="A8" s="137" t="s">
        <v>47</v>
      </c>
      <c r="B8" s="138">
        <f>B5+(B6/3)</f>
        <v>298.33333333333331</v>
      </c>
      <c r="C8" s="138">
        <f>C5+(C6/3)</f>
        <v>300</v>
      </c>
      <c r="D8" s="138">
        <f>D5+(D6/3)</f>
        <v>343.66666666666669</v>
      </c>
      <c r="E8" s="139">
        <f>E5+(E6/3)</f>
        <v>342.33333333333331</v>
      </c>
      <c r="F8" s="139">
        <f>F5+(F6/3)</f>
        <v>396.66666666666669</v>
      </c>
      <c r="G8" s="140">
        <f>AVERAGE(B8:F8)</f>
        <v>336.2</v>
      </c>
    </row>
    <row r="9" spans="1:9" ht="7.5" customHeight="1" thickBot="1" x14ac:dyDescent="0.3">
      <c r="A9" s="111"/>
      <c r="B9" s="112"/>
      <c r="C9" s="112"/>
      <c r="D9" s="112"/>
      <c r="E9" s="113"/>
      <c r="F9" s="113"/>
      <c r="G9" s="114"/>
    </row>
    <row r="10" spans="1:9" x14ac:dyDescent="0.25">
      <c r="A10" s="131" t="s">
        <v>5</v>
      </c>
      <c r="B10" s="106"/>
      <c r="C10" s="106"/>
      <c r="D10" s="106"/>
      <c r="E10" s="106"/>
      <c r="F10" s="106"/>
      <c r="G10" s="132"/>
    </row>
    <row r="11" spans="1:9" x14ac:dyDescent="0.25">
      <c r="A11" s="133" t="s">
        <v>2</v>
      </c>
      <c r="B11" s="135">
        <v>11</v>
      </c>
      <c r="C11" s="134">
        <v>13</v>
      </c>
      <c r="D11" s="134">
        <v>23</v>
      </c>
      <c r="E11" s="134">
        <v>14</v>
      </c>
      <c r="F11" s="134">
        <v>12</v>
      </c>
      <c r="G11" s="136">
        <f>AVERAGE(B11:F11)</f>
        <v>14.6</v>
      </c>
    </row>
    <row r="12" spans="1:9" x14ac:dyDescent="0.25">
      <c r="A12" s="133" t="s">
        <v>3</v>
      </c>
      <c r="B12" s="135">
        <v>7</v>
      </c>
      <c r="C12" s="134">
        <v>8</v>
      </c>
      <c r="D12" s="134">
        <v>11</v>
      </c>
      <c r="E12" s="134">
        <v>17</v>
      </c>
      <c r="F12" s="134">
        <v>12</v>
      </c>
      <c r="G12" s="136">
        <f>AVERAGE(B12:F12)</f>
        <v>11</v>
      </c>
    </row>
    <row r="13" spans="1:9" x14ac:dyDescent="0.25">
      <c r="A13" s="115" t="s">
        <v>4</v>
      </c>
      <c r="B13" s="116">
        <f>SUM(B11:B12)</f>
        <v>18</v>
      </c>
      <c r="C13" s="116">
        <f>SUM(C11:C12)</f>
        <v>21</v>
      </c>
      <c r="D13" s="116">
        <f>SUM(D11:D12)</f>
        <v>34</v>
      </c>
      <c r="E13" s="117">
        <f>SUM(E11:E12)</f>
        <v>31</v>
      </c>
      <c r="F13" s="116">
        <f>SUM(F11:F12)</f>
        <v>24</v>
      </c>
      <c r="G13" s="118">
        <f>AVERAGE(B13:F13)</f>
        <v>25.6</v>
      </c>
    </row>
    <row r="14" spans="1:9" ht="13.8" thickBot="1" x14ac:dyDescent="0.3">
      <c r="A14" s="141" t="s">
        <v>47</v>
      </c>
      <c r="B14" s="142">
        <f>B11+(B12/3)</f>
        <v>13.333333333333334</v>
      </c>
      <c r="C14" s="142">
        <f>C11+(C12/3)</f>
        <v>15.666666666666666</v>
      </c>
      <c r="D14" s="142">
        <f>D11+(D12/3)</f>
        <v>26.666666666666668</v>
      </c>
      <c r="E14" s="143">
        <f>E11+(E12/3)</f>
        <v>19.666666666666668</v>
      </c>
      <c r="F14" s="142">
        <f>F11+(F12/3)</f>
        <v>16</v>
      </c>
      <c r="G14" s="144">
        <f>AVERAGE(B14:F14)</f>
        <v>18.266666666666669</v>
      </c>
    </row>
    <row r="15" spans="1:9" ht="9.9" customHeight="1" thickBot="1" x14ac:dyDescent="0.3"/>
    <row r="16" spans="1:9"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40</v>
      </c>
      <c r="C18" s="134">
        <v>42</v>
      </c>
      <c r="D18" s="134">
        <v>50</v>
      </c>
      <c r="E18" s="134">
        <v>47</v>
      </c>
      <c r="F18" s="134">
        <v>59</v>
      </c>
      <c r="G18" s="147">
        <f>AVERAGE(B18:F18)</f>
        <v>47.6</v>
      </c>
    </row>
    <row r="19" spans="1:8" x14ac:dyDescent="0.25">
      <c r="A19" s="148" t="s">
        <v>99</v>
      </c>
      <c r="B19" s="149">
        <v>4</v>
      </c>
      <c r="C19" s="149">
        <v>3</v>
      </c>
      <c r="D19" s="149">
        <v>9</v>
      </c>
      <c r="E19" s="149">
        <v>15</v>
      </c>
      <c r="F19" s="149">
        <v>14</v>
      </c>
      <c r="G19" s="150">
        <f>AVERAGE(B19:F19)</f>
        <v>9</v>
      </c>
    </row>
    <row r="20" spans="1:8" ht="13.8" thickBot="1" x14ac:dyDescent="0.3">
      <c r="A20" s="151" t="s">
        <v>4</v>
      </c>
      <c r="B20" s="181">
        <f>B19+B18</f>
        <v>44</v>
      </c>
      <c r="C20" s="181">
        <f t="shared" ref="C20:F20" si="0">C19+C18</f>
        <v>45</v>
      </c>
      <c r="D20" s="181">
        <f t="shared" si="0"/>
        <v>59</v>
      </c>
      <c r="E20" s="181">
        <f t="shared" si="0"/>
        <v>62</v>
      </c>
      <c r="F20" s="181">
        <f t="shared" si="0"/>
        <v>73</v>
      </c>
      <c r="G20" s="153">
        <f>AVERAGE(B20:F20)</f>
        <v>56.6</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8.0250000000000004</v>
      </c>
      <c r="C24" s="156">
        <f>C7/C18</f>
        <v>7.5714285714285712</v>
      </c>
      <c r="D24" s="156">
        <f>D7/D18</f>
        <v>7.3</v>
      </c>
      <c r="E24" s="156">
        <f>E7/E18</f>
        <v>8.1063829787234045</v>
      </c>
      <c r="F24" s="156">
        <f>F7/F18</f>
        <v>7.3559322033898304</v>
      </c>
      <c r="G24" s="147">
        <f>AVERAGE(B24:F24)</f>
        <v>7.6717487507083604</v>
      </c>
    </row>
    <row r="25" spans="1:8" ht="13.8" thickBot="1" x14ac:dyDescent="0.3">
      <c r="A25" s="157" t="s">
        <v>100</v>
      </c>
      <c r="B25" s="158">
        <f>B13/B19</f>
        <v>4.5</v>
      </c>
      <c r="C25" s="158">
        <f>C13/C19</f>
        <v>7</v>
      </c>
      <c r="D25" s="158">
        <f>D13/D19</f>
        <v>3.7777777777777777</v>
      </c>
      <c r="E25" s="158">
        <f>E13/E19</f>
        <v>2.0666666666666669</v>
      </c>
      <c r="F25" s="158">
        <f>F13/F19</f>
        <v>1.7142857142857142</v>
      </c>
      <c r="G25" s="159">
        <f>AVERAGE(B25:F25)</f>
        <v>3.8117460317460319</v>
      </c>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7399</v>
      </c>
      <c r="C29" s="163">
        <v>7911</v>
      </c>
      <c r="D29" s="163">
        <v>8405</v>
      </c>
      <c r="E29" s="163">
        <v>8056</v>
      </c>
      <c r="F29" s="163">
        <v>8906</v>
      </c>
      <c r="G29" s="164">
        <f>AVERAGE(B29:F29)</f>
        <v>8135.4</v>
      </c>
    </row>
    <row r="30" spans="1:8" x14ac:dyDescent="0.25">
      <c r="A30" s="162" t="s">
        <v>9</v>
      </c>
      <c r="B30" s="163">
        <v>291</v>
      </c>
      <c r="C30" s="163">
        <v>399</v>
      </c>
      <c r="D30" s="163">
        <v>585</v>
      </c>
      <c r="E30" s="163">
        <v>441</v>
      </c>
      <c r="F30" s="163">
        <v>300</v>
      </c>
      <c r="G30" s="164">
        <f>AVERAGE(B30:F30)</f>
        <v>403.2</v>
      </c>
    </row>
    <row r="31" spans="1:8" ht="13.8" thickBot="1" x14ac:dyDescent="0.3">
      <c r="A31" s="124" t="s">
        <v>4</v>
      </c>
      <c r="B31" s="125">
        <f>SUM(B29:B30)</f>
        <v>7690</v>
      </c>
      <c r="C31" s="125">
        <f>SUM(C29:C30)</f>
        <v>8310</v>
      </c>
      <c r="D31" s="125">
        <f>SUM(D29:D30)</f>
        <v>8990</v>
      </c>
      <c r="E31" s="125">
        <f>SUM(E29:E30)</f>
        <v>8497</v>
      </c>
      <c r="F31" s="125">
        <f>SUM(F29:F30)</f>
        <v>9206</v>
      </c>
      <c r="G31" s="126">
        <f>AVERAGE(B31:F31)</f>
        <v>8538.6</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22.9</v>
      </c>
      <c r="C35" s="165">
        <v>22.9</v>
      </c>
      <c r="D35" s="165">
        <v>22.9</v>
      </c>
      <c r="E35" s="165">
        <v>21.1</v>
      </c>
      <c r="F35" s="165">
        <v>23</v>
      </c>
      <c r="G35" s="147">
        <f>AVERAGE(B35:F35)</f>
        <v>22.559999999999995</v>
      </c>
    </row>
    <row r="36" spans="1:8" ht="13.8" thickBot="1" x14ac:dyDescent="0.3">
      <c r="A36" s="166" t="s">
        <v>9</v>
      </c>
      <c r="B36" s="167">
        <v>10.199999999999999</v>
      </c>
      <c r="C36" s="167">
        <v>9.6</v>
      </c>
      <c r="D36" s="167">
        <v>11.8</v>
      </c>
      <c r="E36" s="167">
        <v>11.2</v>
      </c>
      <c r="F36" s="167">
        <v>9</v>
      </c>
      <c r="G36" s="159">
        <f>AVERAGE(B36:F36)</f>
        <v>10.36</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9</v>
      </c>
      <c r="C40" s="134">
        <v>8</v>
      </c>
      <c r="D40" s="134">
        <v>10</v>
      </c>
      <c r="E40" s="134">
        <v>11</v>
      </c>
      <c r="F40" s="134">
        <v>9</v>
      </c>
      <c r="G40" s="147">
        <f>AVERAGE(B40:F40)</f>
        <v>9.4</v>
      </c>
    </row>
    <row r="41" spans="1:8" x14ac:dyDescent="0.25">
      <c r="A41" s="162" t="s">
        <v>3</v>
      </c>
      <c r="B41" s="134">
        <v>6</v>
      </c>
      <c r="C41" s="134">
        <v>5</v>
      </c>
      <c r="D41" s="134">
        <v>5</v>
      </c>
      <c r="E41" s="134">
        <v>9</v>
      </c>
      <c r="F41" s="134">
        <v>7</v>
      </c>
      <c r="G41" s="147">
        <f>AVERAGE(B41:F41)</f>
        <v>6.4</v>
      </c>
    </row>
    <row r="42" spans="1:8" x14ac:dyDescent="0.25">
      <c r="A42" s="115" t="s">
        <v>4</v>
      </c>
      <c r="B42" s="116">
        <f>SUM(B40:B41)</f>
        <v>15</v>
      </c>
      <c r="C42" s="116">
        <f>SUM(C40:C41)</f>
        <v>13</v>
      </c>
      <c r="D42" s="116">
        <f>SUM(D40:D41)</f>
        <v>15</v>
      </c>
      <c r="E42" s="116">
        <f>SUM(E40:E41)</f>
        <v>20</v>
      </c>
      <c r="F42" s="116">
        <f>SUM(F40:F41)</f>
        <v>16</v>
      </c>
      <c r="G42" s="119">
        <f>AVERAGE(B42:F42)</f>
        <v>15.8</v>
      </c>
    </row>
    <row r="43" spans="1:8" ht="13.8" thickBot="1" x14ac:dyDescent="0.3">
      <c r="A43" s="141" t="s">
        <v>48</v>
      </c>
      <c r="B43" s="142">
        <f>B40+(B41/3)</f>
        <v>11</v>
      </c>
      <c r="C43" s="142">
        <f>C40+(C41/3)</f>
        <v>9.6666666666666661</v>
      </c>
      <c r="D43" s="142">
        <f>D40+(D41/3)</f>
        <v>11.666666666666666</v>
      </c>
      <c r="E43" s="142">
        <f>E40+(E41/3)</f>
        <v>14</v>
      </c>
      <c r="F43" s="142">
        <f>F40+(F41/3)</f>
        <v>11.333333333333334</v>
      </c>
      <c r="G43" s="169">
        <f>AVERAGE(B43:F43)</f>
        <v>11.533333333333333</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28.333333333333329</v>
      </c>
      <c r="C47" s="158">
        <f>(C8+C14)/C43</f>
        <v>32.65517241379311</v>
      </c>
      <c r="D47" s="158">
        <f>(D8+D14)/D43</f>
        <v>31.742857142857147</v>
      </c>
      <c r="E47" s="158">
        <f>(E8+E14)/E43</f>
        <v>25.857142857142858</v>
      </c>
      <c r="F47" s="158">
        <f>(F8+F14)/F43</f>
        <v>36.411764705882355</v>
      </c>
      <c r="G47" s="159">
        <f>AVERAGE(B47:F47)</f>
        <v>31.000054090601758</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699.09090909090912</v>
      </c>
      <c r="C51" s="158">
        <f>C31/C43</f>
        <v>859.65517241379314</v>
      </c>
      <c r="D51" s="158">
        <f>D31/D43</f>
        <v>770.57142857142856</v>
      </c>
      <c r="E51" s="158">
        <f>E31/E43</f>
        <v>606.92857142857144</v>
      </c>
      <c r="F51" s="158">
        <f>F31/F43</f>
        <v>812.29411764705878</v>
      </c>
      <c r="G51" s="159">
        <f>AVERAGE(B51:F51)</f>
        <v>749.70803983035216</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f>940921.44+8050.24</f>
        <v>948971.67999999993</v>
      </c>
      <c r="C55" s="175">
        <f>1016418.59+21403.8</f>
        <v>1037822.39</v>
      </c>
      <c r="D55" s="175">
        <v>1142865</v>
      </c>
      <c r="E55" s="175">
        <v>1169872</v>
      </c>
      <c r="F55" s="175">
        <v>1103633</v>
      </c>
      <c r="G55" s="176">
        <f>AVERAGE(B55:F55)</f>
        <v>1080632.814</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123.40333940182053</v>
      </c>
      <c r="C59" s="178">
        <f>C55/C31</f>
        <v>124.88837424789411</v>
      </c>
      <c r="D59" s="178">
        <f>D55/D31</f>
        <v>127.12625139043382</v>
      </c>
      <c r="E59" s="178">
        <f>E55/E31</f>
        <v>137.68059315052372</v>
      </c>
      <c r="F59" s="178">
        <f>F55/F31</f>
        <v>119.88192483163155</v>
      </c>
      <c r="G59" s="176">
        <f>AVERAGE(B59:F59)</f>
        <v>126.59609660446074</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86270.152727272725</v>
      </c>
      <c r="C63" s="177">
        <f t="shared" ref="C63:F63" si="1">C55/C43</f>
        <v>107360.93689655174</v>
      </c>
      <c r="D63" s="177">
        <f t="shared" si="1"/>
        <v>97959.857142857145</v>
      </c>
      <c r="E63" s="177">
        <f t="shared" si="1"/>
        <v>83562.28571428571</v>
      </c>
      <c r="F63" s="177">
        <f t="shared" si="1"/>
        <v>97379.382352941175</v>
      </c>
      <c r="G63" s="176">
        <f>AVERAGE(B63:F63)</f>
        <v>94506.522966781704</v>
      </c>
    </row>
  </sheetData>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zoomScaleNormal="100" workbookViewId="0">
      <selection activeCell="C34" sqref="C34"/>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327" t="s">
        <v>32</v>
      </c>
      <c r="C1" s="329"/>
      <c r="D1" s="329"/>
      <c r="E1" s="3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480</v>
      </c>
      <c r="C5" s="134">
        <f>233+137</f>
        <v>370</v>
      </c>
      <c r="D5" s="134">
        <v>349</v>
      </c>
      <c r="E5" s="134">
        <v>341</v>
      </c>
      <c r="F5" s="134">
        <v>374</v>
      </c>
      <c r="G5" s="136">
        <f>AVERAGE(B5:F5)</f>
        <v>382.8</v>
      </c>
    </row>
    <row r="6" spans="1:8" x14ac:dyDescent="0.25">
      <c r="A6" s="133" t="s">
        <v>3</v>
      </c>
      <c r="B6" s="135">
        <v>64</v>
      </c>
      <c r="C6" s="134">
        <f>41</f>
        <v>41</v>
      </c>
      <c r="D6" s="134">
        <v>38</v>
      </c>
      <c r="E6" s="134">
        <v>52</v>
      </c>
      <c r="F6" s="134">
        <v>49</v>
      </c>
      <c r="G6" s="136">
        <f>AVERAGE(B6:F6)</f>
        <v>48.8</v>
      </c>
    </row>
    <row r="7" spans="1:8" x14ac:dyDescent="0.25">
      <c r="A7" s="115" t="s">
        <v>4</v>
      </c>
      <c r="B7" s="116">
        <f>SUM(B5:B6)</f>
        <v>544</v>
      </c>
      <c r="C7" s="116">
        <f>SUM(C5:C6)</f>
        <v>411</v>
      </c>
      <c r="D7" s="116">
        <f>SUM(D5:D6)</f>
        <v>387</v>
      </c>
      <c r="E7" s="117">
        <f>SUM(E5:E6)</f>
        <v>393</v>
      </c>
      <c r="F7" s="117">
        <f>SUM(F5:F6)</f>
        <v>423</v>
      </c>
      <c r="G7" s="119">
        <f>AVERAGE(B7:F7)</f>
        <v>431.6</v>
      </c>
    </row>
    <row r="8" spans="1:8" ht="13.8" thickBot="1" x14ac:dyDescent="0.3">
      <c r="A8" s="137" t="s">
        <v>47</v>
      </c>
      <c r="B8" s="138">
        <f>B5+(B6/3)</f>
        <v>501.33333333333331</v>
      </c>
      <c r="C8" s="138">
        <f>C5+(C6/3)</f>
        <v>383.66666666666669</v>
      </c>
      <c r="D8" s="138">
        <f>D5+(D6/3)</f>
        <v>361.66666666666669</v>
      </c>
      <c r="E8" s="139">
        <f>E5+(E6/3)</f>
        <v>358.33333333333331</v>
      </c>
      <c r="F8" s="139">
        <f>F5+(F6/3)</f>
        <v>390.33333333333331</v>
      </c>
      <c r="G8" s="140">
        <f>AVERAGE(B8:F8)</f>
        <v>399.06666666666666</v>
      </c>
    </row>
    <row r="9" spans="1:8" ht="7.5" customHeight="1" thickBot="1" x14ac:dyDescent="0.3">
      <c r="A9" s="111"/>
      <c r="B9" s="112"/>
      <c r="C9" s="112"/>
      <c r="D9" s="112"/>
      <c r="E9" s="113"/>
      <c r="F9" s="113"/>
      <c r="G9" s="114"/>
    </row>
    <row r="10" spans="1:8" x14ac:dyDescent="0.25">
      <c r="A10" s="131" t="s">
        <v>5</v>
      </c>
      <c r="B10" s="106"/>
      <c r="C10" s="106"/>
      <c r="D10" s="106"/>
      <c r="E10" s="106"/>
      <c r="F10" s="106"/>
      <c r="G10" s="132"/>
    </row>
    <row r="11" spans="1:8" x14ac:dyDescent="0.25">
      <c r="A11" s="133" t="s">
        <v>2</v>
      </c>
      <c r="B11" s="135">
        <v>77</v>
      </c>
      <c r="C11" s="134">
        <v>62</v>
      </c>
      <c r="D11" s="134">
        <v>68</v>
      </c>
      <c r="E11" s="134">
        <v>77</v>
      </c>
      <c r="F11" s="134">
        <v>88</v>
      </c>
      <c r="G11" s="136">
        <f>AVERAGE(B11:F11)</f>
        <v>74.400000000000006</v>
      </c>
    </row>
    <row r="12" spans="1:8" x14ac:dyDescent="0.25">
      <c r="A12" s="133" t="s">
        <v>3</v>
      </c>
      <c r="B12" s="135">
        <v>100</v>
      </c>
      <c r="C12" s="134">
        <v>76</v>
      </c>
      <c r="D12" s="134">
        <v>121</v>
      </c>
      <c r="E12" s="134">
        <v>96</v>
      </c>
      <c r="F12" s="134">
        <v>105</v>
      </c>
      <c r="G12" s="136">
        <f>AVERAGE(B12:F12)</f>
        <v>99.6</v>
      </c>
    </row>
    <row r="13" spans="1:8" x14ac:dyDescent="0.25">
      <c r="A13" s="115" t="s">
        <v>4</v>
      </c>
      <c r="B13" s="116">
        <f>SUM(B11:B12)</f>
        <v>177</v>
      </c>
      <c r="C13" s="116">
        <f>SUM(C11:C12)</f>
        <v>138</v>
      </c>
      <c r="D13" s="116">
        <f>SUM(D11:D12)</f>
        <v>189</v>
      </c>
      <c r="E13" s="117">
        <f>SUM(E11:E12)</f>
        <v>173</v>
      </c>
      <c r="F13" s="116">
        <f>SUM(F11:F12)</f>
        <v>193</v>
      </c>
      <c r="G13" s="118">
        <f>AVERAGE(B13:F13)</f>
        <v>174</v>
      </c>
    </row>
    <row r="14" spans="1:8" ht="13.8" thickBot="1" x14ac:dyDescent="0.3">
      <c r="A14" s="141" t="s">
        <v>47</v>
      </c>
      <c r="B14" s="142">
        <f>B11+(B12/3)</f>
        <v>110.33333333333334</v>
      </c>
      <c r="C14" s="142">
        <f>C11+(C12/3)</f>
        <v>87.333333333333329</v>
      </c>
      <c r="D14" s="142">
        <f>D11+(D12/3)</f>
        <v>108.33333333333334</v>
      </c>
      <c r="E14" s="143">
        <f>E11+(E12/3)</f>
        <v>109</v>
      </c>
      <c r="F14" s="142">
        <f>F11+(F12/3)</f>
        <v>123</v>
      </c>
      <c r="G14" s="144">
        <f>AVERAGE(B14:F14)</f>
        <v>107.6</v>
      </c>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54</v>
      </c>
      <c r="C18" s="134">
        <v>52</v>
      </c>
      <c r="D18" s="134">
        <v>64</v>
      </c>
      <c r="E18" s="134">
        <v>48</v>
      </c>
      <c r="F18" s="134">
        <v>48</v>
      </c>
      <c r="G18" s="147">
        <f>AVERAGE(B18:F18)</f>
        <v>53.2</v>
      </c>
    </row>
    <row r="19" spans="1:8" x14ac:dyDescent="0.25">
      <c r="A19" s="148" t="s">
        <v>99</v>
      </c>
      <c r="B19" s="149">
        <v>45</v>
      </c>
      <c r="C19" s="149">
        <v>42</v>
      </c>
      <c r="D19" s="149">
        <v>62</v>
      </c>
      <c r="E19" s="149">
        <v>47</v>
      </c>
      <c r="F19" s="149">
        <v>44</v>
      </c>
      <c r="G19" s="150">
        <f>AVERAGE(B19:F19)</f>
        <v>48</v>
      </c>
    </row>
    <row r="20" spans="1:8" ht="13.8" thickBot="1" x14ac:dyDescent="0.3">
      <c r="A20" s="151" t="s">
        <v>4</v>
      </c>
      <c r="B20" s="181">
        <f>B19+B18</f>
        <v>99</v>
      </c>
      <c r="C20" s="181">
        <f t="shared" ref="C20:F20" si="0">C19+C18</f>
        <v>94</v>
      </c>
      <c r="D20" s="181">
        <f t="shared" si="0"/>
        <v>126</v>
      </c>
      <c r="E20" s="181">
        <f t="shared" si="0"/>
        <v>95</v>
      </c>
      <c r="F20" s="181">
        <f t="shared" si="0"/>
        <v>92</v>
      </c>
      <c r="G20" s="153">
        <f>AVERAGE(B20:F20)</f>
        <v>101.2</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10.074074074074074</v>
      </c>
      <c r="C24" s="156">
        <f>C7/C18</f>
        <v>7.9038461538461542</v>
      </c>
      <c r="D24" s="156">
        <f>D7/D18</f>
        <v>6.046875</v>
      </c>
      <c r="E24" s="156">
        <f>E7/E18</f>
        <v>8.1875</v>
      </c>
      <c r="F24" s="156">
        <f>F7/F18</f>
        <v>8.8125</v>
      </c>
      <c r="G24" s="147">
        <f>AVERAGE(B24:F24)</f>
        <v>8.2049590455840455</v>
      </c>
    </row>
    <row r="25" spans="1:8" ht="13.8" thickBot="1" x14ac:dyDescent="0.3">
      <c r="A25" s="157" t="s">
        <v>100</v>
      </c>
      <c r="B25" s="158">
        <f>B13/B19</f>
        <v>3.9333333333333331</v>
      </c>
      <c r="C25" s="158">
        <f>C13/C19</f>
        <v>3.2857142857142856</v>
      </c>
      <c r="D25" s="158">
        <f>D13/D19</f>
        <v>3.0483870967741935</v>
      </c>
      <c r="E25" s="158">
        <f>E13/E19</f>
        <v>3.6808510638297873</v>
      </c>
      <c r="F25" s="158">
        <f>F13/F19</f>
        <v>4.3863636363636367</v>
      </c>
      <c r="G25" s="159">
        <f>AVERAGE(B25:F25)</f>
        <v>3.6669298832030472</v>
      </c>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4805</v>
      </c>
      <c r="C29" s="163">
        <v>4259</v>
      </c>
      <c r="D29" s="163">
        <v>3767</v>
      </c>
      <c r="E29" s="163">
        <v>3311</v>
      </c>
      <c r="F29" s="163">
        <v>3184</v>
      </c>
      <c r="G29" s="164">
        <f>AVERAGE(B29:F29)</f>
        <v>3865.2</v>
      </c>
    </row>
    <row r="30" spans="1:8" x14ac:dyDescent="0.25">
      <c r="A30" s="162" t="s">
        <v>9</v>
      </c>
      <c r="B30" s="163">
        <v>1938</v>
      </c>
      <c r="C30" s="163">
        <v>1865</v>
      </c>
      <c r="D30" s="163">
        <v>2403</v>
      </c>
      <c r="E30" s="163">
        <v>1977</v>
      </c>
      <c r="F30" s="163">
        <v>2697</v>
      </c>
      <c r="G30" s="164">
        <f>AVERAGE(B30:F30)</f>
        <v>2176</v>
      </c>
    </row>
    <row r="31" spans="1:8" ht="13.8" thickBot="1" x14ac:dyDescent="0.3">
      <c r="A31" s="124" t="s">
        <v>4</v>
      </c>
      <c r="B31" s="125">
        <f>SUM(B29:B30)</f>
        <v>6743</v>
      </c>
      <c r="C31" s="125">
        <f>SUM(C29:C30)</f>
        <v>6124</v>
      </c>
      <c r="D31" s="125">
        <f>SUM(D29:D30)</f>
        <v>6170</v>
      </c>
      <c r="E31" s="125">
        <f>SUM(E29:E30)</f>
        <v>5288</v>
      </c>
      <c r="F31" s="125">
        <f>SUM(F29:F30)</f>
        <v>5881</v>
      </c>
      <c r="G31" s="126">
        <f>AVERAGE(B31:F31)</f>
        <v>6041.2</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82">
        <v>22.3</v>
      </c>
      <c r="C35" s="165">
        <v>21.3</v>
      </c>
      <c r="D35" s="165">
        <v>18.600000000000001</v>
      </c>
      <c r="E35" s="165">
        <v>19.7</v>
      </c>
      <c r="F35" s="165">
        <v>26.3</v>
      </c>
      <c r="G35" s="147">
        <f>AVERAGE(B35:F35)</f>
        <v>21.64</v>
      </c>
    </row>
    <row r="36" spans="1:8" ht="13.8" thickBot="1" x14ac:dyDescent="0.3">
      <c r="A36" s="166" t="s">
        <v>9</v>
      </c>
      <c r="B36" s="167">
        <v>14.9</v>
      </c>
      <c r="C36" s="167">
        <v>15.1</v>
      </c>
      <c r="D36" s="167">
        <v>15.9</v>
      </c>
      <c r="E36" s="167">
        <v>14.8</v>
      </c>
      <c r="F36" s="167">
        <v>16.5</v>
      </c>
      <c r="G36" s="159">
        <f>AVERAGE(B36:F36)</f>
        <v>15.440000000000001</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10</v>
      </c>
      <c r="C40" s="134">
        <v>9</v>
      </c>
      <c r="D40" s="134">
        <v>9</v>
      </c>
      <c r="E40" s="134">
        <v>8</v>
      </c>
      <c r="F40" s="134">
        <v>7</v>
      </c>
      <c r="G40" s="147">
        <f>AVERAGE(B40:F40)</f>
        <v>8.6</v>
      </c>
    </row>
    <row r="41" spans="1:8" x14ac:dyDescent="0.25">
      <c r="A41" s="162" t="s">
        <v>3</v>
      </c>
      <c r="B41" s="134">
        <v>5</v>
      </c>
      <c r="C41" s="134">
        <v>3</v>
      </c>
      <c r="D41" s="134">
        <v>6</v>
      </c>
      <c r="E41" s="134">
        <v>3</v>
      </c>
      <c r="F41" s="134">
        <v>5</v>
      </c>
      <c r="G41" s="147">
        <f>AVERAGE(B41:F41)</f>
        <v>4.4000000000000004</v>
      </c>
    </row>
    <row r="42" spans="1:8" x14ac:dyDescent="0.25">
      <c r="A42" s="115" t="s">
        <v>4</v>
      </c>
      <c r="B42" s="116">
        <f>SUM(B40:B41)</f>
        <v>15</v>
      </c>
      <c r="C42" s="116">
        <f>SUM(C40:C41)</f>
        <v>12</v>
      </c>
      <c r="D42" s="116">
        <f>SUM(D40:D41)</f>
        <v>15</v>
      </c>
      <c r="E42" s="116">
        <f>SUM(E40:E41)</f>
        <v>11</v>
      </c>
      <c r="F42" s="116">
        <f>SUM(F40:F41)</f>
        <v>12</v>
      </c>
      <c r="G42" s="119">
        <f>AVERAGE(B42:F42)</f>
        <v>13</v>
      </c>
    </row>
    <row r="43" spans="1:8" ht="13.8" thickBot="1" x14ac:dyDescent="0.3">
      <c r="A43" s="141" t="s">
        <v>48</v>
      </c>
      <c r="B43" s="142">
        <f>B40+(B41/3)</f>
        <v>11.666666666666666</v>
      </c>
      <c r="C43" s="142">
        <f>C40+(C41/3)</f>
        <v>10</v>
      </c>
      <c r="D43" s="142">
        <f>D40+(D41/3)</f>
        <v>11</v>
      </c>
      <c r="E43" s="142">
        <f>E40+(E41/3)</f>
        <v>9</v>
      </c>
      <c r="F43" s="142">
        <f>F40+(F41/3)</f>
        <v>8.6666666666666661</v>
      </c>
      <c r="G43" s="169">
        <f>AVERAGE(B43:F43)</f>
        <v>10.066666666666666</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52.428571428571431</v>
      </c>
      <c r="C47" s="158">
        <f>(C8+C14)/C43</f>
        <v>47.1</v>
      </c>
      <c r="D47" s="158">
        <f>(D8+D14)/D43</f>
        <v>42.727272727272727</v>
      </c>
      <c r="E47" s="158">
        <f>(E8+E14)/E43</f>
        <v>51.925925925925924</v>
      </c>
      <c r="F47" s="158">
        <f>(F8+F14)/F43</f>
        <v>59.230769230769226</v>
      </c>
      <c r="G47" s="159">
        <f>AVERAGE(B47:F47)</f>
        <v>50.682507862507862</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577.97142857142865</v>
      </c>
      <c r="C51" s="158">
        <f>C31/C43</f>
        <v>612.4</v>
      </c>
      <c r="D51" s="158">
        <f>D31/D43</f>
        <v>560.90909090909088</v>
      </c>
      <c r="E51" s="158">
        <f>E31/E43</f>
        <v>587.55555555555554</v>
      </c>
      <c r="F51" s="158">
        <f>F31/F43</f>
        <v>678.57692307692309</v>
      </c>
      <c r="G51" s="159">
        <f>AVERAGE(B51:F51)</f>
        <v>603.48259962259965</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v>1111008.18</v>
      </c>
      <c r="C55" s="175">
        <f>987731.61+7720.77</f>
        <v>995452.38</v>
      </c>
      <c r="D55" s="175">
        <v>1004031</v>
      </c>
      <c r="E55" s="175">
        <v>966319</v>
      </c>
      <c r="F55" s="175">
        <v>903823</v>
      </c>
      <c r="G55" s="176">
        <f>AVERAGE(B55:F55)</f>
        <v>996126.71200000006</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164.76467151119678</v>
      </c>
      <c r="C59" s="178">
        <f>C55/C31</f>
        <v>162.54937622468975</v>
      </c>
      <c r="D59" s="178">
        <f>D55/D31</f>
        <v>162.72787682333873</v>
      </c>
      <c r="E59" s="178">
        <f>E55/E31</f>
        <v>182.73808623298032</v>
      </c>
      <c r="F59" s="178">
        <f>F55/F31</f>
        <v>153.68525760925013</v>
      </c>
      <c r="G59" s="176">
        <f>AVERAGE(B59:F59)</f>
        <v>165.29305368029117</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95229.272571428577</v>
      </c>
      <c r="C63" s="177">
        <f t="shared" ref="C63:F63" si="1">C55/C43</f>
        <v>99545.237999999998</v>
      </c>
      <c r="D63" s="177">
        <f t="shared" si="1"/>
        <v>91275.545454545456</v>
      </c>
      <c r="E63" s="177">
        <f t="shared" si="1"/>
        <v>107368.77777777778</v>
      </c>
      <c r="F63" s="177">
        <f t="shared" si="1"/>
        <v>104287.26923076923</v>
      </c>
      <c r="G63" s="176">
        <f>AVERAGE(B63:F63)</f>
        <v>99541.220606904215</v>
      </c>
    </row>
  </sheetData>
  <mergeCells count="1">
    <mergeCell ref="B1:E1"/>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5"/>
  <sheetViews>
    <sheetView zoomScaleNormal="100" workbookViewId="0">
      <selection activeCell="J29" sqref="J29"/>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129" t="s">
        <v>49</v>
      </c>
      <c r="C1" s="128"/>
      <c r="D1" s="128"/>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78</v>
      </c>
      <c r="C5" s="134">
        <v>86</v>
      </c>
      <c r="D5" s="134">
        <f>44+30</f>
        <v>74</v>
      </c>
      <c r="E5" s="134">
        <v>40</v>
      </c>
      <c r="F5" s="134">
        <v>38</v>
      </c>
      <c r="G5" s="136">
        <f>AVERAGE(B5:F5)</f>
        <v>63.2</v>
      </c>
    </row>
    <row r="6" spans="1:8" x14ac:dyDescent="0.25">
      <c r="A6" s="133" t="s">
        <v>3</v>
      </c>
      <c r="B6" s="135">
        <v>215</v>
      </c>
      <c r="C6" s="134">
        <v>163</v>
      </c>
      <c r="D6" s="134">
        <f>132+50</f>
        <v>182</v>
      </c>
      <c r="E6" s="134">
        <v>110</v>
      </c>
      <c r="F6" s="134">
        <v>144</v>
      </c>
      <c r="G6" s="136">
        <f>AVERAGE(B6:F6)</f>
        <v>162.80000000000001</v>
      </c>
    </row>
    <row r="7" spans="1:8" x14ac:dyDescent="0.25">
      <c r="A7" s="115" t="s">
        <v>4</v>
      </c>
      <c r="B7" s="116">
        <f>SUM(B5:B6)</f>
        <v>293</v>
      </c>
      <c r="C7" s="116">
        <f>SUM(C5:C6)</f>
        <v>249</v>
      </c>
      <c r="D7" s="116">
        <f>SUM(D5:D6)</f>
        <v>256</v>
      </c>
      <c r="E7" s="117">
        <f>SUM(E5:E6)</f>
        <v>150</v>
      </c>
      <c r="F7" s="117">
        <f>SUM(F5:F6)</f>
        <v>182</v>
      </c>
      <c r="G7" s="119">
        <f>AVERAGE(B7:F7)</f>
        <v>226</v>
      </c>
    </row>
    <row r="8" spans="1:8" ht="13.8" thickBot="1" x14ac:dyDescent="0.3">
      <c r="A8" s="137" t="s">
        <v>47</v>
      </c>
      <c r="B8" s="138">
        <f>B5+(B6/3)</f>
        <v>149.66666666666669</v>
      </c>
      <c r="C8" s="138">
        <f>C5+(C6/3)</f>
        <v>140.33333333333334</v>
      </c>
      <c r="D8" s="138">
        <f>D5+(D6/3)</f>
        <v>134.66666666666666</v>
      </c>
      <c r="E8" s="139">
        <f>E5+(E6/3)</f>
        <v>76.666666666666657</v>
      </c>
      <c r="F8" s="139">
        <f>F5+(F6/3)</f>
        <v>86</v>
      </c>
      <c r="G8" s="140">
        <f>AVERAGE(B8:F8)</f>
        <v>117.46666666666665</v>
      </c>
    </row>
    <row r="9" spans="1:8" ht="7.5" customHeight="1" thickBot="1" x14ac:dyDescent="0.3">
      <c r="A9" s="111"/>
      <c r="B9" s="112"/>
      <c r="C9" s="112"/>
      <c r="D9" s="112"/>
      <c r="E9" s="113"/>
      <c r="F9" s="113"/>
      <c r="G9" s="114"/>
    </row>
    <row r="10" spans="1:8" x14ac:dyDescent="0.25">
      <c r="A10" s="131" t="s">
        <v>5</v>
      </c>
      <c r="B10" s="106"/>
      <c r="C10" s="106"/>
      <c r="D10" s="106"/>
      <c r="E10" s="106"/>
      <c r="F10" s="106"/>
      <c r="G10" s="132"/>
    </row>
    <row r="11" spans="1:8" x14ac:dyDescent="0.25">
      <c r="A11" s="133" t="s">
        <v>2</v>
      </c>
      <c r="B11" s="135">
        <v>26</v>
      </c>
      <c r="C11" s="134">
        <v>27</v>
      </c>
      <c r="D11" s="134">
        <v>23</v>
      </c>
      <c r="E11" s="134">
        <v>37</v>
      </c>
      <c r="F11" s="134">
        <v>47</v>
      </c>
      <c r="G11" s="136">
        <f>AVERAGE(B11:F11)</f>
        <v>32</v>
      </c>
    </row>
    <row r="12" spans="1:8" x14ac:dyDescent="0.25">
      <c r="A12" s="133" t="s">
        <v>3</v>
      </c>
      <c r="B12" s="135">
        <v>48</v>
      </c>
      <c r="C12" s="134">
        <v>68</v>
      </c>
      <c r="D12" s="134">
        <v>81</v>
      </c>
      <c r="E12" s="134">
        <v>73</v>
      </c>
      <c r="F12" s="134">
        <v>64</v>
      </c>
      <c r="G12" s="136">
        <f>AVERAGE(B12:F12)</f>
        <v>66.8</v>
      </c>
    </row>
    <row r="13" spans="1:8" x14ac:dyDescent="0.25">
      <c r="A13" s="115" t="s">
        <v>4</v>
      </c>
      <c r="B13" s="116">
        <f>SUM(B11:B12)</f>
        <v>74</v>
      </c>
      <c r="C13" s="116">
        <f>SUM(C11:C12)</f>
        <v>95</v>
      </c>
      <c r="D13" s="116">
        <f>SUM(D11:D12)</f>
        <v>104</v>
      </c>
      <c r="E13" s="117">
        <f>SUM(E11:E12)</f>
        <v>110</v>
      </c>
      <c r="F13" s="116">
        <f>SUM(F11:F12)</f>
        <v>111</v>
      </c>
      <c r="G13" s="118">
        <f>AVERAGE(B13:F13)</f>
        <v>98.8</v>
      </c>
    </row>
    <row r="14" spans="1:8" ht="13.8" thickBot="1" x14ac:dyDescent="0.3">
      <c r="A14" s="141" t="s">
        <v>47</v>
      </c>
      <c r="B14" s="142">
        <f>B11+(B12/3)</f>
        <v>42</v>
      </c>
      <c r="C14" s="142">
        <f>C11+(C12/3)</f>
        <v>49.666666666666671</v>
      </c>
      <c r="D14" s="142">
        <f>D11+(D12/3)</f>
        <v>50</v>
      </c>
      <c r="E14" s="143">
        <f>E11+(E12/3)</f>
        <v>61.333333333333329</v>
      </c>
      <c r="F14" s="142">
        <f>F11+(F12/3)</f>
        <v>68.333333333333329</v>
      </c>
      <c r="G14" s="144">
        <f>AVERAGE(B14:F14)</f>
        <v>54.266666666666666</v>
      </c>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46">
        <f>79+2+15+1</f>
        <v>97</v>
      </c>
      <c r="C18" s="134">
        <v>74</v>
      </c>
      <c r="D18" s="134">
        <v>79</v>
      </c>
      <c r="E18" s="134">
        <v>61</v>
      </c>
      <c r="F18" s="134">
        <v>63</v>
      </c>
      <c r="G18" s="147">
        <f>AVERAGE(B18:F18)</f>
        <v>74.8</v>
      </c>
    </row>
    <row r="19" spans="1:8" x14ac:dyDescent="0.25">
      <c r="A19" s="148" t="s">
        <v>99</v>
      </c>
      <c r="B19" s="149">
        <v>15</v>
      </c>
      <c r="C19" s="149">
        <v>26</v>
      </c>
      <c r="D19" s="149">
        <v>23</v>
      </c>
      <c r="E19" s="149">
        <v>24</v>
      </c>
      <c r="F19" s="149">
        <v>29</v>
      </c>
      <c r="G19" s="150">
        <f>AVERAGE(B19:F19)</f>
        <v>23.4</v>
      </c>
    </row>
    <row r="20" spans="1:8" ht="13.8" thickBot="1" x14ac:dyDescent="0.3">
      <c r="A20" s="151" t="s">
        <v>4</v>
      </c>
      <c r="B20" s="152">
        <f>B19+B18</f>
        <v>112</v>
      </c>
      <c r="C20" s="152">
        <f t="shared" ref="C20:F20" si="0">C19+C18</f>
        <v>100</v>
      </c>
      <c r="D20" s="152">
        <f t="shared" si="0"/>
        <v>102</v>
      </c>
      <c r="E20" s="152">
        <f t="shared" si="0"/>
        <v>85</v>
      </c>
      <c r="F20" s="152">
        <f t="shared" si="0"/>
        <v>92</v>
      </c>
      <c r="G20" s="153">
        <f>AVERAGE(B20:F20)</f>
        <v>98.2</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3.0206185567010309</v>
      </c>
      <c r="C24" s="156">
        <f>C7/C18</f>
        <v>3.3648648648648649</v>
      </c>
      <c r="D24" s="156">
        <f>D7/D18</f>
        <v>3.240506329113924</v>
      </c>
      <c r="E24" s="156">
        <f>E7/E18</f>
        <v>2.459016393442623</v>
      </c>
      <c r="F24" s="156">
        <f>F7/F18</f>
        <v>2.8888888888888888</v>
      </c>
      <c r="G24" s="147">
        <f>AVERAGE(B24:F24)</f>
        <v>2.9947790066022661</v>
      </c>
    </row>
    <row r="25" spans="1:8" ht="13.8" thickBot="1" x14ac:dyDescent="0.3">
      <c r="A25" s="157" t="s">
        <v>100</v>
      </c>
      <c r="B25" s="158">
        <f>B13/B19</f>
        <v>4.9333333333333336</v>
      </c>
      <c r="C25" s="158">
        <f>C13/C19</f>
        <v>3.6538461538461537</v>
      </c>
      <c r="D25" s="158">
        <f>D13/D19</f>
        <v>4.5217391304347823</v>
      </c>
      <c r="E25" s="158">
        <f>E13/E19</f>
        <v>4.583333333333333</v>
      </c>
      <c r="F25" s="158">
        <f>F13/F19</f>
        <v>3.8275862068965516</v>
      </c>
      <c r="G25" s="159">
        <f>AVERAGE(B25:F25)</f>
        <v>4.3039676315688302</v>
      </c>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124</v>
      </c>
      <c r="G28" s="132" t="s">
        <v>1</v>
      </c>
    </row>
    <row r="29" spans="1:8" x14ac:dyDescent="0.25">
      <c r="A29" s="162" t="s">
        <v>102</v>
      </c>
      <c r="B29" s="163">
        <v>3966</v>
      </c>
      <c r="C29" s="163">
        <v>3630</v>
      </c>
      <c r="D29" s="163">
        <v>3738</v>
      </c>
      <c r="E29" s="163">
        <f>1116+1302+486</f>
        <v>2904</v>
      </c>
      <c r="F29" s="163">
        <v>1881</v>
      </c>
      <c r="G29" s="164">
        <f>AVERAGE(B29:F29)</f>
        <v>3223.8</v>
      </c>
    </row>
    <row r="30" spans="1:8" x14ac:dyDescent="0.25">
      <c r="A30" s="162" t="s">
        <v>9</v>
      </c>
      <c r="B30" s="163">
        <v>1068</v>
      </c>
      <c r="C30" s="163">
        <v>1059</v>
      </c>
      <c r="D30" s="163">
        <v>1137</v>
      </c>
      <c r="E30" s="163">
        <f>165+648+666</f>
        <v>1479</v>
      </c>
      <c r="F30" s="163">
        <v>1506</v>
      </c>
      <c r="G30" s="164">
        <f>AVERAGE(B30:F30)</f>
        <v>1249.8</v>
      </c>
    </row>
    <row r="31" spans="1:8" ht="13.8" thickBot="1" x14ac:dyDescent="0.3">
      <c r="A31" s="124" t="s">
        <v>4</v>
      </c>
      <c r="B31" s="125">
        <f>SUM(B29:B30)</f>
        <v>5034</v>
      </c>
      <c r="C31" s="125">
        <f>SUM(C29:C30)</f>
        <v>4689</v>
      </c>
      <c r="D31" s="125">
        <f>SUM(D29:D30)</f>
        <v>4875</v>
      </c>
      <c r="E31" s="125">
        <f>SUM(E29:E30)</f>
        <v>4383</v>
      </c>
      <c r="F31" s="125">
        <f>SUM(F29:F30)</f>
        <v>3387</v>
      </c>
      <c r="G31" s="126">
        <f>AVERAGE(B31:F31)</f>
        <v>4473.6000000000004</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22</v>
      </c>
      <c r="C35" s="165">
        <v>21.5</v>
      </c>
      <c r="D35" s="165">
        <v>21.8</v>
      </c>
      <c r="E35" s="165">
        <v>18.5</v>
      </c>
      <c r="F35" s="165">
        <v>19.3</v>
      </c>
      <c r="G35" s="147">
        <f>AVERAGE(B35:F35)</f>
        <v>20.619999999999997</v>
      </c>
    </row>
    <row r="36" spans="1:8" ht="13.8" thickBot="1" x14ac:dyDescent="0.3">
      <c r="A36" s="166" t="s">
        <v>9</v>
      </c>
      <c r="B36" s="167">
        <v>14.2</v>
      </c>
      <c r="C36" s="167">
        <v>14.7</v>
      </c>
      <c r="D36" s="167">
        <v>14.2</v>
      </c>
      <c r="E36" s="259">
        <v>17</v>
      </c>
      <c r="F36" s="259">
        <v>16.8</v>
      </c>
      <c r="G36" s="159">
        <f>AVERAGE(B36:F36)</f>
        <v>15.379999999999999</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10</v>
      </c>
      <c r="C40" s="134">
        <v>11</v>
      </c>
      <c r="D40" s="134">
        <v>10</v>
      </c>
      <c r="E40" s="134">
        <v>6</v>
      </c>
      <c r="F40" s="134">
        <v>6</v>
      </c>
      <c r="G40" s="147">
        <f>AVERAGE(B40:F40)</f>
        <v>8.6</v>
      </c>
    </row>
    <row r="41" spans="1:8" x14ac:dyDescent="0.25">
      <c r="A41" s="162" t="s">
        <v>3</v>
      </c>
      <c r="B41" s="134">
        <v>0</v>
      </c>
      <c r="C41" s="134">
        <v>1</v>
      </c>
      <c r="D41" s="134">
        <v>1</v>
      </c>
      <c r="E41" s="134">
        <v>0</v>
      </c>
      <c r="F41" s="134">
        <v>2</v>
      </c>
      <c r="G41" s="147">
        <f>AVERAGE(B41:F41)</f>
        <v>0.8</v>
      </c>
    </row>
    <row r="42" spans="1:8" x14ac:dyDescent="0.25">
      <c r="A42" s="115" t="s">
        <v>4</v>
      </c>
      <c r="B42" s="116">
        <f>SUM(B40:B41)</f>
        <v>10</v>
      </c>
      <c r="C42" s="116">
        <f>SUM(C40:C41)</f>
        <v>12</v>
      </c>
      <c r="D42" s="116">
        <f>SUM(D40:D41)</f>
        <v>11</v>
      </c>
      <c r="E42" s="116">
        <f>SUM(E40:E41)</f>
        <v>6</v>
      </c>
      <c r="F42" s="116">
        <f>SUM(F40:F41)</f>
        <v>8</v>
      </c>
      <c r="G42" s="119">
        <f>AVERAGE(B42:F42)</f>
        <v>9.4</v>
      </c>
    </row>
    <row r="43" spans="1:8" ht="13.8" thickBot="1" x14ac:dyDescent="0.3">
      <c r="A43" s="141" t="s">
        <v>48</v>
      </c>
      <c r="B43" s="142">
        <f>B40+B41/3</f>
        <v>10</v>
      </c>
      <c r="C43" s="142">
        <f>C40+C41/3</f>
        <v>11.333333333333334</v>
      </c>
      <c r="D43" s="142">
        <f>D40+D41/3</f>
        <v>10.333333333333334</v>
      </c>
      <c r="E43" s="142">
        <f>E40+E41/3</f>
        <v>6</v>
      </c>
      <c r="F43" s="142">
        <f>F40+F41/3</f>
        <v>6.666666666666667</v>
      </c>
      <c r="G43" s="169">
        <f>AVERAGE(B43:F43)</f>
        <v>8.8666666666666671</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19.166666666666668</v>
      </c>
      <c r="C47" s="158">
        <f>(C8+C14)/C43</f>
        <v>16.764705882352942</v>
      </c>
      <c r="D47" s="158">
        <f>(D8+D14)/D43</f>
        <v>17.87096774193548</v>
      </c>
      <c r="E47" s="158">
        <f>(E8+E14)/E43</f>
        <v>23</v>
      </c>
      <c r="F47" s="158">
        <f>(F8+F14)/F43</f>
        <v>23.149999999999995</v>
      </c>
      <c r="G47" s="159">
        <f>AVERAGE(B47:F47)</f>
        <v>19.99046805819102</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2">
        <f>B31/B43</f>
        <v>503.4</v>
      </c>
      <c r="C51" s="173">
        <f>C31/C43</f>
        <v>413.73529411764702</v>
      </c>
      <c r="D51" s="173">
        <f>D31/D43</f>
        <v>471.77419354838707</v>
      </c>
      <c r="E51" s="173">
        <f>E31/E43</f>
        <v>730.5</v>
      </c>
      <c r="F51" s="173">
        <f>F31/F43</f>
        <v>508.04999999999995</v>
      </c>
      <c r="G51" s="174">
        <f>AVERAGE(B51:F51)</f>
        <v>525.49189753320684</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f>282957.81+264366.72</f>
        <v>547324.53</v>
      </c>
      <c r="C55" s="175">
        <f>284420.42+191984.32</f>
        <v>476404.74</v>
      </c>
      <c r="D55" s="175">
        <v>509043</v>
      </c>
      <c r="E55" s="175">
        <v>419294</v>
      </c>
      <c r="F55" s="175">
        <v>374863</v>
      </c>
      <c r="G55" s="176">
        <f>AVERAGE(B55:F55)</f>
        <v>465385.85399999999</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108.72557210965435</v>
      </c>
      <c r="C59" s="178">
        <f>C55/C31</f>
        <v>101.6004990403071</v>
      </c>
      <c r="D59" s="178">
        <f>D55/D31</f>
        <v>104.41907692307693</v>
      </c>
      <c r="E59" s="178">
        <f>E55/E31</f>
        <v>95.663700661647269</v>
      </c>
      <c r="F59" s="178">
        <f>F55/F31</f>
        <v>110.67700029524653</v>
      </c>
      <c r="G59" s="176">
        <f>AVERAGE(B59:F59)</f>
        <v>104.21716980598644</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54732.453000000001</v>
      </c>
      <c r="C63" s="177">
        <f t="shared" ref="C63:F63" si="1">C55/C43</f>
        <v>42035.712352941177</v>
      </c>
      <c r="D63" s="177">
        <f t="shared" si="1"/>
        <v>49262.225806451614</v>
      </c>
      <c r="E63" s="177">
        <f t="shared" si="1"/>
        <v>69882.333333333328</v>
      </c>
      <c r="F63" s="177">
        <f t="shared" si="1"/>
        <v>56229.45</v>
      </c>
      <c r="G63" s="176">
        <f>AVERAGE(B63:F63)</f>
        <v>54428.434898545223</v>
      </c>
    </row>
    <row r="65" spans="1:1" x14ac:dyDescent="0.25">
      <c r="A65" s="260" t="s">
        <v>125</v>
      </c>
    </row>
  </sheetData>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4"/>
  </sheetPr>
  <dimension ref="A1:M62"/>
  <sheetViews>
    <sheetView zoomScaleNormal="100" workbookViewId="0">
      <selection activeCell="E24" sqref="E24"/>
    </sheetView>
  </sheetViews>
  <sheetFormatPr defaultColWidth="9.109375" defaultRowHeight="13.2" x14ac:dyDescent="0.25"/>
  <cols>
    <col min="1" max="1" width="15.109375" style="31" customWidth="1"/>
    <col min="2" max="4" width="12.33203125" style="268" bestFit="1" customWidth="1"/>
    <col min="5" max="5" width="15" style="268" bestFit="1" customWidth="1"/>
    <col min="6" max="6" width="12.33203125" style="268" bestFit="1" customWidth="1"/>
    <col min="7" max="7" width="14.109375" style="268" customWidth="1"/>
    <col min="8" max="8" width="11.6640625" style="31" customWidth="1"/>
    <col min="9" max="16384" width="9.109375" style="31"/>
  </cols>
  <sheetData>
    <row r="1" spans="1:13" x14ac:dyDescent="0.25">
      <c r="A1" s="130" t="s">
        <v>14</v>
      </c>
      <c r="B1" s="335" t="s">
        <v>43</v>
      </c>
      <c r="C1" s="336"/>
      <c r="D1" s="337"/>
      <c r="E1" s="262"/>
      <c r="F1" s="262"/>
      <c r="G1" s="262"/>
    </row>
    <row r="2" spans="1:13" ht="7.5" customHeight="1" thickBot="1" x14ac:dyDescent="0.3">
      <c r="A2" s="130" t="s">
        <v>37</v>
      </c>
      <c r="B2" s="263"/>
      <c r="C2" s="263"/>
      <c r="D2" s="263"/>
      <c r="E2" s="263"/>
      <c r="F2" s="263"/>
      <c r="G2" s="263"/>
    </row>
    <row r="3" spans="1:13" x14ac:dyDescent="0.25">
      <c r="A3" s="338" t="s">
        <v>105</v>
      </c>
      <c r="B3" s="339"/>
      <c r="C3" s="339"/>
      <c r="D3" s="339"/>
      <c r="E3" s="339"/>
      <c r="F3" s="339"/>
      <c r="G3" s="340"/>
    </row>
    <row r="4" spans="1:13" x14ac:dyDescent="0.25">
      <c r="A4" s="115" t="s">
        <v>0</v>
      </c>
      <c r="B4" s="287" t="s">
        <v>84</v>
      </c>
      <c r="C4" s="287" t="s">
        <v>88</v>
      </c>
      <c r="D4" s="287" t="s">
        <v>93</v>
      </c>
      <c r="E4" s="287" t="s">
        <v>103</v>
      </c>
      <c r="F4" s="287" t="s">
        <v>116</v>
      </c>
      <c r="G4" s="288" t="s">
        <v>1</v>
      </c>
    </row>
    <row r="5" spans="1:13" x14ac:dyDescent="0.25">
      <c r="A5" s="162" t="s">
        <v>2</v>
      </c>
      <c r="B5" s="264">
        <f>SUM('Accounting &amp; BL:Secondary Ed'!B5)</f>
        <v>2155</v>
      </c>
      <c r="C5" s="264">
        <f>SUM('Accounting &amp; BL:Secondary Ed'!C5)</f>
        <v>2021</v>
      </c>
      <c r="D5" s="264">
        <f>SUM('Accounting &amp; BL:Secondary Ed'!D5)</f>
        <v>2064</v>
      </c>
      <c r="E5" s="264">
        <f>SUM('Accounting &amp; BL:Secondary Ed'!E5)</f>
        <v>2070</v>
      </c>
      <c r="F5" s="264">
        <f>SUM('Accounting &amp; BL:Secondary Ed'!F5)</f>
        <v>2197</v>
      </c>
      <c r="G5" s="273">
        <f>AVERAGE(B5:$E5)</f>
        <v>2077.5</v>
      </c>
    </row>
    <row r="6" spans="1:13" x14ac:dyDescent="0.25">
      <c r="A6" s="162" t="s">
        <v>3</v>
      </c>
      <c r="B6" s="264">
        <f>SUM('Accounting &amp; BL:Secondary Ed'!B6)</f>
        <v>396</v>
      </c>
      <c r="C6" s="264">
        <f>SUM('Accounting &amp; BL:Secondary Ed'!C6)</f>
        <v>320</v>
      </c>
      <c r="D6" s="264">
        <f>SUM('Accounting &amp; BL:Secondary Ed'!D6)</f>
        <v>297</v>
      </c>
      <c r="E6" s="264">
        <f>SUM('Accounting &amp; BL:Secondary Ed'!E6)</f>
        <v>371</v>
      </c>
      <c r="F6" s="264">
        <f>SUM('Accounting &amp; BL:Secondary Ed'!F6)</f>
        <v>331</v>
      </c>
      <c r="G6" s="273">
        <f>AVERAGE(B6:$E6)</f>
        <v>346</v>
      </c>
      <c r="I6" s="265"/>
      <c r="J6" s="265"/>
      <c r="K6" s="265"/>
      <c r="L6" s="265"/>
      <c r="M6" s="265"/>
    </row>
    <row r="7" spans="1:13" x14ac:dyDescent="0.25">
      <c r="A7" s="155" t="s">
        <v>4</v>
      </c>
      <c r="B7" s="264">
        <f>SUM('Accounting &amp; BL:Secondary Ed'!B7)</f>
        <v>2551</v>
      </c>
      <c r="C7" s="264">
        <f>SUM('Accounting &amp; BL:Secondary Ed'!C7)</f>
        <v>2341</v>
      </c>
      <c r="D7" s="264">
        <f>SUM('Accounting &amp; BL:Secondary Ed'!D7)</f>
        <v>2361</v>
      </c>
      <c r="E7" s="264">
        <f>SUM('Accounting &amp; BL:Secondary Ed'!E7)</f>
        <v>2441</v>
      </c>
      <c r="F7" s="264">
        <f>SUM('Accounting &amp; BL:Secondary Ed'!F7)</f>
        <v>2528</v>
      </c>
      <c r="G7" s="273">
        <f>AVERAGE(B7:$E7)</f>
        <v>2423.5</v>
      </c>
    </row>
    <row r="8" spans="1:13" x14ac:dyDescent="0.25">
      <c r="A8" s="274" t="s">
        <v>47</v>
      </c>
      <c r="B8" s="266">
        <f>SUM('Accounting &amp; BL:Secondary Ed'!B8)</f>
        <v>2287</v>
      </c>
      <c r="C8" s="266">
        <f>SUM('Accounting &amp; BL:Secondary Ed'!C8)</f>
        <v>2127.6666666666665</v>
      </c>
      <c r="D8" s="266">
        <f>SUM('Accounting &amp; BL:Secondary Ed'!D8)</f>
        <v>2163</v>
      </c>
      <c r="E8" s="266">
        <f>SUM('Accounting &amp; BL:Secondary Ed'!E8)</f>
        <v>2193.6666666666665</v>
      </c>
      <c r="F8" s="266">
        <f>SUM('Accounting &amp; BL:Secondary Ed'!F8)</f>
        <v>2307.3333333333335</v>
      </c>
      <c r="G8" s="275">
        <f>AVERAGE(B8:$E8)</f>
        <v>2192.833333333333</v>
      </c>
    </row>
    <row r="9" spans="1:13" ht="7.5" customHeight="1" x14ac:dyDescent="0.25">
      <c r="A9" s="155"/>
      <c r="B9" s="264"/>
      <c r="C9" s="264"/>
      <c r="D9" s="264"/>
      <c r="E9" s="264"/>
      <c r="F9" s="264"/>
      <c r="G9" s="273"/>
    </row>
    <row r="10" spans="1:13" x14ac:dyDescent="0.25">
      <c r="A10" s="115" t="s">
        <v>5</v>
      </c>
      <c r="B10" s="287" t="s">
        <v>84</v>
      </c>
      <c r="C10" s="287" t="s">
        <v>88</v>
      </c>
      <c r="D10" s="287" t="s">
        <v>93</v>
      </c>
      <c r="E10" s="287" t="s">
        <v>103</v>
      </c>
      <c r="F10" s="287" t="s">
        <v>116</v>
      </c>
      <c r="G10" s="288" t="s">
        <v>1</v>
      </c>
    </row>
    <row r="11" spans="1:13" x14ac:dyDescent="0.25">
      <c r="A11" s="162" t="s">
        <v>2</v>
      </c>
      <c r="B11" s="264">
        <f>SUM('Accounting &amp; BL:Secondary Ed'!B11)</f>
        <v>352</v>
      </c>
      <c r="C11" s="264">
        <f>SUM('Accounting &amp; BL:Secondary Ed'!C11)</f>
        <v>287</v>
      </c>
      <c r="D11" s="264">
        <f>SUM('Accounting &amp; BL:Secondary Ed'!D11)</f>
        <v>251</v>
      </c>
      <c r="E11" s="264">
        <f>SUM('Accounting &amp; BL:Secondary Ed'!E11)</f>
        <v>250</v>
      </c>
      <c r="F11" s="264">
        <f>SUM('Accounting &amp; BL:Secondary Ed'!F11)</f>
        <v>264</v>
      </c>
      <c r="G11" s="273">
        <f>AVERAGE(B11:$E11)</f>
        <v>285</v>
      </c>
    </row>
    <row r="12" spans="1:13" x14ac:dyDescent="0.25">
      <c r="A12" s="162" t="s">
        <v>3</v>
      </c>
      <c r="B12" s="264">
        <f>SUM('Accounting &amp; BL:Secondary Ed'!B12)</f>
        <v>767</v>
      </c>
      <c r="C12" s="264">
        <f>SUM('Accounting &amp; BL:Secondary Ed'!C12)</f>
        <v>689</v>
      </c>
      <c r="D12" s="264">
        <f>SUM('Accounting &amp; BL:Secondary Ed'!D12)</f>
        <v>646</v>
      </c>
      <c r="E12" s="264">
        <f>SUM('Accounting &amp; BL:Secondary Ed'!E12)</f>
        <v>651</v>
      </c>
      <c r="F12" s="264">
        <f>SUM('Accounting &amp; BL:Secondary Ed'!F12)</f>
        <v>710</v>
      </c>
      <c r="G12" s="273">
        <f>AVERAGE(B12:$E12)</f>
        <v>688.25</v>
      </c>
    </row>
    <row r="13" spans="1:13" x14ac:dyDescent="0.25">
      <c r="A13" s="155" t="s">
        <v>4</v>
      </c>
      <c r="B13" s="264">
        <f>SUM('Accounting &amp; BL:Secondary Ed'!B13)</f>
        <v>1119</v>
      </c>
      <c r="C13" s="264">
        <f>SUM('Accounting &amp; BL:Secondary Ed'!C13)</f>
        <v>976</v>
      </c>
      <c r="D13" s="264">
        <f>SUM('Accounting &amp; BL:Secondary Ed'!D13)</f>
        <v>897</v>
      </c>
      <c r="E13" s="264">
        <f>SUM('Accounting &amp; BL:Secondary Ed'!E13)</f>
        <v>901</v>
      </c>
      <c r="F13" s="264">
        <f>SUM('Accounting &amp; BL:Secondary Ed'!F13)</f>
        <v>974</v>
      </c>
      <c r="G13" s="273">
        <f>AVERAGE(B13:$E13)</f>
        <v>973.25</v>
      </c>
    </row>
    <row r="14" spans="1:13" ht="13.8" thickBot="1" x14ac:dyDescent="0.3">
      <c r="A14" s="141" t="s">
        <v>47</v>
      </c>
      <c r="B14" s="276">
        <f>SUM('Accounting &amp; BL:Secondary Ed'!B14)</f>
        <v>607.66666666666674</v>
      </c>
      <c r="C14" s="276">
        <f>SUM('Accounting &amp; BL:Secondary Ed'!C14)</f>
        <v>516.66666666666663</v>
      </c>
      <c r="D14" s="276">
        <f>SUM('Accounting &amp; BL:Secondary Ed'!D14)</f>
        <v>466.33333333333337</v>
      </c>
      <c r="E14" s="276">
        <f>SUM('Accounting &amp; BL:Secondary Ed'!E14)</f>
        <v>467</v>
      </c>
      <c r="F14" s="276">
        <f>SUM('Accounting &amp; BL:Secondary Ed'!F14)</f>
        <v>500.66666666666669</v>
      </c>
      <c r="G14" s="277">
        <f>AVERAGE(B14:$E14)</f>
        <v>514.41666666666674</v>
      </c>
    </row>
    <row r="15" spans="1:13" ht="7.5" customHeight="1" thickBot="1" x14ac:dyDescent="0.3"/>
    <row r="16" spans="1:13" x14ac:dyDescent="0.25">
      <c r="A16" s="332" t="s">
        <v>22</v>
      </c>
      <c r="B16" s="333"/>
      <c r="C16" s="333"/>
      <c r="D16" s="333"/>
      <c r="E16" s="333"/>
      <c r="F16" s="333"/>
      <c r="G16" s="334"/>
    </row>
    <row r="17" spans="1:7" x14ac:dyDescent="0.25">
      <c r="A17" s="115" t="s">
        <v>8</v>
      </c>
      <c r="B17" s="287" t="s">
        <v>84</v>
      </c>
      <c r="C17" s="287" t="s">
        <v>88</v>
      </c>
      <c r="D17" s="287" t="s">
        <v>93</v>
      </c>
      <c r="E17" s="287" t="s">
        <v>103</v>
      </c>
      <c r="F17" s="287" t="s">
        <v>116</v>
      </c>
      <c r="G17" s="288" t="s">
        <v>1</v>
      </c>
    </row>
    <row r="18" spans="1:7" x14ac:dyDescent="0.25">
      <c r="A18" s="145" t="s">
        <v>112</v>
      </c>
      <c r="B18" s="264">
        <f>SUM('Accounting &amp; BL:Secondary Ed'!B18)</f>
        <v>382</v>
      </c>
      <c r="C18" s="264">
        <f>SUM('Accounting &amp; BL:Secondary Ed'!C18)</f>
        <v>358</v>
      </c>
      <c r="D18" s="264">
        <f>SUM('Accounting &amp; BL:Secondary Ed'!D18)</f>
        <v>405</v>
      </c>
      <c r="E18" s="264">
        <f>SUM('Accounting &amp; BL:Secondary Ed'!E18)</f>
        <v>411</v>
      </c>
      <c r="F18" s="264">
        <f>SUM('Accounting &amp; BL:Secondary Ed'!F18)</f>
        <v>421</v>
      </c>
      <c r="G18" s="279">
        <f>AVERAGE(B18:F18)</f>
        <v>395.4</v>
      </c>
    </row>
    <row r="19" spans="1:7" x14ac:dyDescent="0.25">
      <c r="A19" s="145" t="s">
        <v>113</v>
      </c>
      <c r="B19" s="269">
        <f>SUM('Accounting &amp; BL:Secondary Ed'!B19)</f>
        <v>320</v>
      </c>
      <c r="C19" s="269">
        <f>SUM('Accounting &amp; BL:Secondary Ed'!C19)</f>
        <v>276</v>
      </c>
      <c r="D19" s="269">
        <f>SUM('Accounting &amp; BL:Secondary Ed'!D19)</f>
        <v>278</v>
      </c>
      <c r="E19" s="269">
        <f>SUM('Accounting &amp; BL:Secondary Ed'!E19)</f>
        <v>251</v>
      </c>
      <c r="F19" s="269">
        <f>SUM('Accounting &amp; BL:Secondary Ed'!F19)</f>
        <v>262</v>
      </c>
      <c r="G19" s="279">
        <f>AVERAGE(B19:F19)</f>
        <v>277.39999999999998</v>
      </c>
    </row>
    <row r="20" spans="1:7" ht="13.8" thickBot="1" x14ac:dyDescent="0.3">
      <c r="A20" s="124" t="s">
        <v>4</v>
      </c>
      <c r="B20" s="283">
        <f t="shared" ref="B20:G20" si="0">B19+B18</f>
        <v>702</v>
      </c>
      <c r="C20" s="283">
        <f t="shared" si="0"/>
        <v>634</v>
      </c>
      <c r="D20" s="283">
        <f t="shared" si="0"/>
        <v>683</v>
      </c>
      <c r="E20" s="283">
        <f t="shared" si="0"/>
        <v>662</v>
      </c>
      <c r="F20" s="283">
        <f t="shared" si="0"/>
        <v>683</v>
      </c>
      <c r="G20" s="284">
        <f t="shared" si="0"/>
        <v>672.8</v>
      </c>
    </row>
    <row r="21" spans="1:7" ht="7.5" customHeight="1" thickBot="1" x14ac:dyDescent="0.3"/>
    <row r="22" spans="1:7" x14ac:dyDescent="0.25">
      <c r="A22" s="332" t="s">
        <v>23</v>
      </c>
      <c r="B22" s="333"/>
      <c r="C22" s="333"/>
      <c r="D22" s="333"/>
      <c r="E22" s="333"/>
      <c r="F22" s="333"/>
      <c r="G22" s="334"/>
    </row>
    <row r="23" spans="1:7" x14ac:dyDescent="0.25">
      <c r="A23" s="272"/>
      <c r="B23" s="287" t="s">
        <v>84</v>
      </c>
      <c r="C23" s="287" t="s">
        <v>88</v>
      </c>
      <c r="D23" s="287" t="s">
        <v>93</v>
      </c>
      <c r="E23" s="287" t="s">
        <v>103</v>
      </c>
      <c r="F23" s="287" t="s">
        <v>116</v>
      </c>
      <c r="G23" s="288" t="s">
        <v>1</v>
      </c>
    </row>
    <row r="24" spans="1:7" x14ac:dyDescent="0.25">
      <c r="A24" s="210" t="s">
        <v>101</v>
      </c>
      <c r="B24" s="264">
        <f>B7/B18</f>
        <v>6.6780104712041881</v>
      </c>
      <c r="C24" s="264">
        <f>C7/C18</f>
        <v>6.539106145251397</v>
      </c>
      <c r="D24" s="264">
        <f>D7/D18</f>
        <v>5.8296296296296299</v>
      </c>
      <c r="E24" s="264">
        <f>E7/E18</f>
        <v>5.9391727493917275</v>
      </c>
      <c r="F24" s="264">
        <f>F7/F18</f>
        <v>6.0047505938242276</v>
      </c>
      <c r="G24" s="273">
        <f>AVERAGE(B24:$F24)</f>
        <v>6.1981339178602335</v>
      </c>
    </row>
    <row r="25" spans="1:7" ht="13.8" thickBot="1" x14ac:dyDescent="0.3">
      <c r="A25" s="211" t="s">
        <v>100</v>
      </c>
      <c r="B25" s="280">
        <f>B13/B19</f>
        <v>3.4968750000000002</v>
      </c>
      <c r="C25" s="280">
        <f>C13/C19</f>
        <v>3.5362318840579712</v>
      </c>
      <c r="D25" s="280">
        <f>D13/D19</f>
        <v>3.2266187050359711</v>
      </c>
      <c r="E25" s="280">
        <f>E13/E19</f>
        <v>3.5896414342629481</v>
      </c>
      <c r="F25" s="280">
        <f>F13/F19</f>
        <v>3.717557251908397</v>
      </c>
      <c r="G25" s="281">
        <f>AVERAGE(B25:$F25)</f>
        <v>3.5133848550530571</v>
      </c>
    </row>
    <row r="26" spans="1:7" ht="7.5" customHeight="1" thickBot="1" x14ac:dyDescent="0.3"/>
    <row r="27" spans="1:7" x14ac:dyDescent="0.25">
      <c r="A27" s="332" t="s">
        <v>104</v>
      </c>
      <c r="B27" s="333"/>
      <c r="C27" s="333"/>
      <c r="D27" s="333"/>
      <c r="E27" s="333"/>
      <c r="F27" s="333"/>
      <c r="G27" s="334"/>
    </row>
    <row r="28" spans="1:7" x14ac:dyDescent="0.25">
      <c r="A28" s="115" t="s">
        <v>8</v>
      </c>
      <c r="B28" s="287" t="s">
        <v>84</v>
      </c>
      <c r="C28" s="287" t="s">
        <v>88</v>
      </c>
      <c r="D28" s="287" t="s">
        <v>93</v>
      </c>
      <c r="E28" s="287" t="s">
        <v>103</v>
      </c>
      <c r="F28" s="287" t="s">
        <v>116</v>
      </c>
      <c r="G28" s="288" t="s">
        <v>1</v>
      </c>
    </row>
    <row r="29" spans="1:7" x14ac:dyDescent="0.25">
      <c r="A29" s="162" t="s">
        <v>40</v>
      </c>
      <c r="B29" s="264">
        <f>SUM('Accounting &amp; BL:Secondary Ed'!B29)</f>
        <v>48422</v>
      </c>
      <c r="C29" s="264">
        <f>SUM('Accounting &amp; BL:Secondary Ed'!C29)</f>
        <v>47900</v>
      </c>
      <c r="D29" s="264">
        <f>SUM('Accounting &amp; BL:Secondary Ed'!D29)</f>
        <v>49080</v>
      </c>
      <c r="E29" s="264">
        <f>SUM('Accounting &amp; BL:Secondary Ed'!E29)</f>
        <v>47878</v>
      </c>
      <c r="F29" s="264">
        <f>SUM('Accounting &amp; BL:Secondary Ed'!F29)</f>
        <v>50851</v>
      </c>
      <c r="G29" s="273">
        <f>AVERAGE(B29:$E29)</f>
        <v>48320</v>
      </c>
    </row>
    <row r="30" spans="1:7" x14ac:dyDescent="0.25">
      <c r="A30" s="162" t="s">
        <v>9</v>
      </c>
      <c r="B30" s="264">
        <f>SUM('Accounting &amp; BL:Secondary Ed'!B30)</f>
        <v>11871</v>
      </c>
      <c r="C30" s="264">
        <f>SUM('Accounting &amp; BL:Secondary Ed'!C30)</f>
        <v>10859</v>
      </c>
      <c r="D30" s="264">
        <f>SUM('Accounting &amp; BL:Secondary Ed'!D30)</f>
        <v>11109</v>
      </c>
      <c r="E30" s="264">
        <f>SUM('Accounting &amp; BL:Secondary Ed'!E30)</f>
        <v>11035</v>
      </c>
      <c r="F30" s="264">
        <f>SUM('Accounting &amp; BL:Secondary Ed'!F30)</f>
        <v>11626</v>
      </c>
      <c r="G30" s="273">
        <f>AVERAGE(B30:$E30)</f>
        <v>11218.5</v>
      </c>
    </row>
    <row r="31" spans="1:7" ht="13.8" thickBot="1" x14ac:dyDescent="0.3">
      <c r="A31" s="124" t="s">
        <v>4</v>
      </c>
      <c r="B31" s="283">
        <f>SUM('Accounting &amp; BL:Secondary Ed'!B31)</f>
        <v>60293</v>
      </c>
      <c r="C31" s="283">
        <f>SUM('Accounting &amp; BL:Secondary Ed'!C31)</f>
        <v>58759</v>
      </c>
      <c r="D31" s="283">
        <f>SUM('Accounting &amp; BL:Secondary Ed'!D31)</f>
        <v>60189</v>
      </c>
      <c r="E31" s="283">
        <f>SUM('Accounting &amp; BL:Secondary Ed'!E31)</f>
        <v>58913</v>
      </c>
      <c r="F31" s="283">
        <f>SUM('Accounting &amp; BL:Secondary Ed'!F31)</f>
        <v>62477</v>
      </c>
      <c r="G31" s="284">
        <f>AVERAGE(B31:$E31)</f>
        <v>59538.5</v>
      </c>
    </row>
    <row r="32" spans="1:7" ht="7.5" customHeight="1" thickBot="1" x14ac:dyDescent="0.3"/>
    <row r="33" spans="1:7" x14ac:dyDescent="0.25">
      <c r="A33" s="332" t="s">
        <v>45</v>
      </c>
      <c r="B33" s="333"/>
      <c r="C33" s="333"/>
      <c r="D33" s="333"/>
      <c r="E33" s="333"/>
      <c r="F33" s="333"/>
      <c r="G33" s="334"/>
    </row>
    <row r="34" spans="1:7" x14ac:dyDescent="0.25">
      <c r="A34" s="115" t="s">
        <v>8</v>
      </c>
      <c r="B34" s="287" t="s">
        <v>84</v>
      </c>
      <c r="C34" s="287" t="s">
        <v>88</v>
      </c>
      <c r="D34" s="287" t="s">
        <v>93</v>
      </c>
      <c r="E34" s="287" t="s">
        <v>103</v>
      </c>
      <c r="F34" s="287" t="s">
        <v>116</v>
      </c>
      <c r="G34" s="288" t="s">
        <v>1</v>
      </c>
    </row>
    <row r="35" spans="1:7" x14ac:dyDescent="0.25">
      <c r="A35" s="162" t="s">
        <v>40</v>
      </c>
      <c r="B35" s="264">
        <v>25.9</v>
      </c>
      <c r="C35" s="264">
        <v>23.7</v>
      </c>
      <c r="D35" s="264">
        <v>23.1</v>
      </c>
      <c r="E35" s="264">
        <v>22.3</v>
      </c>
      <c r="F35" s="264">
        <v>21.8</v>
      </c>
      <c r="G35" s="273">
        <f>AVERAGE(B35:$D35)</f>
        <v>24.233333333333331</v>
      </c>
    </row>
    <row r="36" spans="1:7" ht="13.8" thickBot="1" x14ac:dyDescent="0.3">
      <c r="A36" s="166" t="s">
        <v>9</v>
      </c>
      <c r="B36" s="280">
        <v>20.9</v>
      </c>
      <c r="C36" s="280">
        <v>18.899999999999999</v>
      </c>
      <c r="D36" s="280">
        <v>17.5</v>
      </c>
      <c r="E36" s="280">
        <v>17.100000000000001</v>
      </c>
      <c r="F36" s="280">
        <v>17.8</v>
      </c>
      <c r="G36" s="281">
        <f>AVERAGE(B36:$D36)</f>
        <v>19.099999999999998</v>
      </c>
    </row>
    <row r="37" spans="1:7" ht="7.5" customHeight="1" thickBot="1" x14ac:dyDescent="0.3">
      <c r="A37" s="168"/>
      <c r="B37" s="270"/>
      <c r="C37" s="270"/>
      <c r="D37" s="271"/>
      <c r="E37" s="271"/>
      <c r="F37" s="267"/>
    </row>
    <row r="38" spans="1:7" x14ac:dyDescent="0.25">
      <c r="A38" s="332" t="s">
        <v>46</v>
      </c>
      <c r="B38" s="333"/>
      <c r="C38" s="333"/>
      <c r="D38" s="333"/>
      <c r="E38" s="333"/>
      <c r="F38" s="333"/>
      <c r="G38" s="334"/>
    </row>
    <row r="39" spans="1:7" x14ac:dyDescent="0.25">
      <c r="A39" s="115" t="s">
        <v>10</v>
      </c>
      <c r="B39" s="287" t="s">
        <v>84</v>
      </c>
      <c r="C39" s="287" t="s">
        <v>88</v>
      </c>
      <c r="D39" s="287" t="s">
        <v>93</v>
      </c>
      <c r="E39" s="287" t="s">
        <v>103</v>
      </c>
      <c r="F39" s="287" t="s">
        <v>116</v>
      </c>
      <c r="G39" s="288" t="s">
        <v>1</v>
      </c>
    </row>
    <row r="40" spans="1:7" x14ac:dyDescent="0.25">
      <c r="A40" s="162" t="s">
        <v>2</v>
      </c>
      <c r="B40" s="264">
        <f>SUM('Accounting &amp; BL:Secondary Ed'!B40)</f>
        <v>77</v>
      </c>
      <c r="C40" s="264">
        <f>SUM('Accounting &amp; BL:Secondary Ed'!C40)</f>
        <v>76</v>
      </c>
      <c r="D40" s="264">
        <f>SUM('Accounting &amp; BL:Secondary Ed'!D40)</f>
        <v>78</v>
      </c>
      <c r="E40" s="264">
        <f>SUM('Accounting &amp; BL:Secondary Ed'!E40)</f>
        <v>79</v>
      </c>
      <c r="F40" s="264">
        <f>SUM('Accounting &amp; BL:Secondary Ed'!F40)</f>
        <v>72</v>
      </c>
      <c r="G40" s="273">
        <f>AVERAGE(B40:F40)</f>
        <v>76.400000000000006</v>
      </c>
    </row>
    <row r="41" spans="1:7" x14ac:dyDescent="0.25">
      <c r="A41" s="162" t="s">
        <v>3</v>
      </c>
      <c r="B41" s="264">
        <f>SUM('Accounting &amp; BL:Secondary Ed'!B41)</f>
        <v>26</v>
      </c>
      <c r="C41" s="264">
        <f>SUM('Accounting &amp; BL:Secondary Ed'!C41)</f>
        <v>20</v>
      </c>
      <c r="D41" s="264">
        <f>SUM('Accounting &amp; BL:Secondary Ed'!D41)</f>
        <v>25</v>
      </c>
      <c r="E41" s="264">
        <f>SUM('Accounting &amp; BL:Secondary Ed'!E41)</f>
        <v>31</v>
      </c>
      <c r="F41" s="264">
        <f>SUM('Accounting &amp; BL:Secondary Ed'!F41)</f>
        <v>30</v>
      </c>
      <c r="G41" s="273">
        <f>AVERAGE(B41:F41)</f>
        <v>26.4</v>
      </c>
    </row>
    <row r="42" spans="1:7" x14ac:dyDescent="0.25">
      <c r="A42" s="115" t="s">
        <v>4</v>
      </c>
      <c r="B42" s="285">
        <f>SUM('Accounting &amp; BL:Secondary Ed'!B42)</f>
        <v>103</v>
      </c>
      <c r="C42" s="285">
        <f>SUM('Accounting &amp; BL:Secondary Ed'!C42)</f>
        <v>96</v>
      </c>
      <c r="D42" s="285">
        <f>SUM('Accounting &amp; BL:Secondary Ed'!D42)</f>
        <v>103</v>
      </c>
      <c r="E42" s="285">
        <f>SUM('Accounting &amp; BL:Secondary Ed'!E42)</f>
        <v>110</v>
      </c>
      <c r="F42" s="285">
        <f>SUM('Accounting &amp; BL:Secondary Ed'!F42)</f>
        <v>102</v>
      </c>
      <c r="G42" s="286">
        <f>AVERAGE(B42:F42)</f>
        <v>102.8</v>
      </c>
    </row>
    <row r="43" spans="1:7" ht="13.8" thickBot="1" x14ac:dyDescent="0.3">
      <c r="A43" s="141" t="s">
        <v>48</v>
      </c>
      <c r="B43" s="276">
        <f>SUM('Accounting &amp; BL:Secondary Ed'!B43)</f>
        <v>85.666666666666671</v>
      </c>
      <c r="C43" s="276">
        <f>SUM('Accounting &amp; BL:Secondary Ed'!C43)</f>
        <v>82.666666666666671</v>
      </c>
      <c r="D43" s="276">
        <f>SUM('Accounting &amp; BL:Secondary Ed'!D43)</f>
        <v>86.333333333333329</v>
      </c>
      <c r="E43" s="276">
        <f>SUM('Accounting &amp; BL:Secondary Ed'!E43)</f>
        <v>89.333333333333329</v>
      </c>
      <c r="F43" s="276">
        <f>SUM('Accounting &amp; BL:Secondary Ed'!F43)</f>
        <v>82</v>
      </c>
      <c r="G43" s="277">
        <f>AVERAGE(B43:F43)</f>
        <v>85.2</v>
      </c>
    </row>
    <row r="44" spans="1:7" ht="7.5" customHeight="1" thickBot="1" x14ac:dyDescent="0.3">
      <c r="A44" s="160"/>
    </row>
    <row r="45" spans="1:7" x14ac:dyDescent="0.25">
      <c r="A45" s="332" t="s">
        <v>21</v>
      </c>
      <c r="B45" s="333"/>
      <c r="C45" s="333"/>
      <c r="D45" s="333"/>
      <c r="E45" s="333"/>
      <c r="F45" s="333"/>
      <c r="G45" s="334"/>
    </row>
    <row r="46" spans="1:7" x14ac:dyDescent="0.25">
      <c r="A46" s="155"/>
      <c r="B46" s="287" t="s">
        <v>84</v>
      </c>
      <c r="C46" s="287" t="s">
        <v>88</v>
      </c>
      <c r="D46" s="287" t="s">
        <v>93</v>
      </c>
      <c r="E46" s="287" t="s">
        <v>103</v>
      </c>
      <c r="F46" s="287" t="s">
        <v>116</v>
      </c>
      <c r="G46" s="288" t="s">
        <v>1</v>
      </c>
    </row>
    <row r="47" spans="1:7" ht="13.8" thickBot="1" x14ac:dyDescent="0.3">
      <c r="A47" s="157" t="s">
        <v>6</v>
      </c>
      <c r="B47" s="280">
        <f>(B8+B14)/B43</f>
        <v>33.789883268482491</v>
      </c>
      <c r="C47" s="280">
        <f>(C8+C14)/C43</f>
        <v>31.987903225806445</v>
      </c>
      <c r="D47" s="280">
        <f>(D8+D14)/D43</f>
        <v>30.455598455598459</v>
      </c>
      <c r="E47" s="280">
        <f>(E8+E14)/E43</f>
        <v>29.78358208955224</v>
      </c>
      <c r="F47" s="280">
        <f>(F8+F14)/F43</f>
        <v>34.243902439024389</v>
      </c>
      <c r="G47" s="281">
        <f>AVERAGE(B47:F47)</f>
        <v>32.052173895692803</v>
      </c>
    </row>
    <row r="48" spans="1:7" ht="7.5" customHeight="1" thickBot="1" x14ac:dyDescent="0.3">
      <c r="B48" s="267"/>
      <c r="C48" s="267"/>
      <c r="D48" s="267"/>
      <c r="E48" s="267"/>
      <c r="F48" s="267"/>
      <c r="G48" s="267"/>
    </row>
    <row r="49" spans="1:7" x14ac:dyDescent="0.25">
      <c r="A49" s="332" t="s">
        <v>20</v>
      </c>
      <c r="B49" s="333"/>
      <c r="C49" s="333"/>
      <c r="D49" s="333"/>
      <c r="E49" s="333"/>
      <c r="F49" s="333"/>
      <c r="G49" s="334"/>
    </row>
    <row r="50" spans="1:7" x14ac:dyDescent="0.25">
      <c r="A50" s="155"/>
      <c r="B50" s="287" t="s">
        <v>84</v>
      </c>
      <c r="C50" s="287" t="s">
        <v>88</v>
      </c>
      <c r="D50" s="287" t="s">
        <v>93</v>
      </c>
      <c r="E50" s="287" t="s">
        <v>103</v>
      </c>
      <c r="F50" s="287" t="s">
        <v>116</v>
      </c>
      <c r="G50" s="288" t="s">
        <v>1</v>
      </c>
    </row>
    <row r="51" spans="1:7" ht="13.8" thickBot="1" x14ac:dyDescent="0.3">
      <c r="A51" s="157" t="s">
        <v>11</v>
      </c>
      <c r="B51" s="280">
        <f>B31/B43</f>
        <v>703.80933852140072</v>
      </c>
      <c r="C51" s="280">
        <f>C31/C43</f>
        <v>710.79435483870964</v>
      </c>
      <c r="D51" s="280">
        <f>D31/D43</f>
        <v>697.1698841698842</v>
      </c>
      <c r="E51" s="280">
        <f>E31/E43</f>
        <v>659.47388059701495</v>
      </c>
      <c r="F51" s="280">
        <f>F31/F43</f>
        <v>761.91463414634143</v>
      </c>
      <c r="G51" s="281">
        <f>AVERAGE(B51:F51)</f>
        <v>706.63241845467019</v>
      </c>
    </row>
    <row r="52" spans="1:7" ht="7.5" customHeight="1" thickBot="1" x14ac:dyDescent="0.3">
      <c r="B52" s="267"/>
      <c r="C52" s="267"/>
      <c r="D52" s="267"/>
      <c r="E52" s="267"/>
      <c r="F52" s="267"/>
      <c r="G52" s="267"/>
    </row>
    <row r="53" spans="1:7" x14ac:dyDescent="0.25">
      <c r="A53" s="332" t="s">
        <v>44</v>
      </c>
      <c r="B53" s="333"/>
      <c r="C53" s="333"/>
      <c r="D53" s="333"/>
      <c r="E53" s="333"/>
      <c r="F53" s="333"/>
      <c r="G53" s="334"/>
    </row>
    <row r="54" spans="1:7" x14ac:dyDescent="0.25">
      <c r="A54" s="155"/>
      <c r="B54" s="287" t="s">
        <v>84</v>
      </c>
      <c r="C54" s="287" t="s">
        <v>88</v>
      </c>
      <c r="D54" s="287" t="s">
        <v>93</v>
      </c>
      <c r="E54" s="287" t="s">
        <v>103</v>
      </c>
      <c r="F54" s="287" t="s">
        <v>116</v>
      </c>
      <c r="G54" s="288" t="s">
        <v>1</v>
      </c>
    </row>
    <row r="55" spans="1:7" ht="13.8" thickBot="1" x14ac:dyDescent="0.3">
      <c r="A55" s="157" t="s">
        <v>12</v>
      </c>
      <c r="B55" s="282">
        <f>SUM('Accounting &amp; BL:Secondary Ed'!B55)</f>
        <v>8390389.7299999986</v>
      </c>
      <c r="C55" s="282">
        <f>SUM('Accounting &amp; BL:Secondary Ed'!C55)</f>
        <v>8742449.2999999989</v>
      </c>
      <c r="D55" s="282">
        <f>SUM('Accounting &amp; BL:Secondary Ed'!D55)</f>
        <v>8890225</v>
      </c>
      <c r="E55" s="282">
        <f>SUM('Accounting &amp; BL:Secondary Ed'!E55)</f>
        <v>8896847</v>
      </c>
      <c r="F55" s="282">
        <f>SUM('Accounting &amp; BL:Secondary Ed'!F55)</f>
        <v>8220284</v>
      </c>
      <c r="G55" s="281">
        <f>AVERAGE(B55:F55)</f>
        <v>8628039.006000001</v>
      </c>
    </row>
    <row r="56" spans="1:7" ht="7.5" customHeight="1" thickBot="1" x14ac:dyDescent="0.3">
      <c r="A56" s="187"/>
      <c r="B56" s="267"/>
      <c r="C56" s="267"/>
      <c r="D56" s="267"/>
      <c r="E56" s="267"/>
      <c r="F56" s="267"/>
      <c r="G56" s="267"/>
    </row>
    <row r="57" spans="1:7" x14ac:dyDescent="0.25">
      <c r="A57" s="332" t="s">
        <v>41</v>
      </c>
      <c r="B57" s="333"/>
      <c r="C57" s="333"/>
      <c r="D57" s="333"/>
      <c r="E57" s="333"/>
      <c r="F57" s="333"/>
      <c r="G57" s="334"/>
    </row>
    <row r="58" spans="1:7" x14ac:dyDescent="0.25">
      <c r="A58" s="155"/>
      <c r="B58" s="287" t="s">
        <v>84</v>
      </c>
      <c r="C58" s="287" t="s">
        <v>88</v>
      </c>
      <c r="D58" s="287" t="s">
        <v>93</v>
      </c>
      <c r="E58" s="287" t="s">
        <v>103</v>
      </c>
      <c r="F58" s="287" t="s">
        <v>116</v>
      </c>
      <c r="G58" s="288" t="s">
        <v>1</v>
      </c>
    </row>
    <row r="59" spans="1:7" ht="13.8" thickBot="1" x14ac:dyDescent="0.3">
      <c r="A59" s="157" t="s">
        <v>13</v>
      </c>
      <c r="B59" s="280">
        <f>B55/B31</f>
        <v>139.1602628829217</v>
      </c>
      <c r="C59" s="280">
        <f>C55/C31</f>
        <v>148.78485508602935</v>
      </c>
      <c r="D59" s="280">
        <f>D55/D31</f>
        <v>147.70514545847249</v>
      </c>
      <c r="E59" s="280">
        <f>E55/E31</f>
        <v>151.01670259535246</v>
      </c>
      <c r="F59" s="280">
        <f>F55/F31</f>
        <v>131.57296285032893</v>
      </c>
      <c r="G59" s="281">
        <f>AVERAGE(B59:F59)</f>
        <v>143.64798577462099</v>
      </c>
    </row>
    <row r="60" spans="1:7" ht="7.5" customHeight="1" thickBot="1" x14ac:dyDescent="0.3"/>
    <row r="61" spans="1:7" x14ac:dyDescent="0.25">
      <c r="A61" s="120" t="s">
        <v>110</v>
      </c>
      <c r="B61" s="121"/>
      <c r="C61" s="121"/>
      <c r="D61" s="121"/>
      <c r="E61" s="121"/>
      <c r="F61" s="121"/>
      <c r="G61" s="122"/>
    </row>
    <row r="62" spans="1:7" x14ac:dyDescent="0.25">
      <c r="A62" s="170"/>
      <c r="B62" s="106" t="s">
        <v>82</v>
      </c>
      <c r="C62" s="106" t="s">
        <v>84</v>
      </c>
      <c r="D62" s="106" t="s">
        <v>88</v>
      </c>
      <c r="E62" s="106" t="s">
        <v>93</v>
      </c>
      <c r="F62" s="106" t="s">
        <v>103</v>
      </c>
      <c r="G62" s="132" t="s">
        <v>1</v>
      </c>
    </row>
  </sheetData>
  <mergeCells count="11">
    <mergeCell ref="B1:D1"/>
    <mergeCell ref="A45:G45"/>
    <mergeCell ref="A22:G22"/>
    <mergeCell ref="A27:G27"/>
    <mergeCell ref="A3:G3"/>
    <mergeCell ref="A16:G16"/>
    <mergeCell ref="A49:G49"/>
    <mergeCell ref="A53:G53"/>
    <mergeCell ref="A57:G57"/>
    <mergeCell ref="A33:G33"/>
    <mergeCell ref="A38:G38"/>
  </mergeCells>
  <phoneticPr fontId="6" type="noConversion"/>
  <printOptions horizontalCentered="1" verticalCentered="1"/>
  <pageMargins left="0.75" right="0.75" top="0.5" bottom="0.5" header="0.5" footer="0.5"/>
  <pageSetup scale="97" orientation="portrait" r:id="rId1"/>
  <headerFooter alignWithMargins="0">
    <oddFooter>&amp;R&amp;8Prepared by:  OIRPA (np)
&amp;F  &amp;A</oddFooter>
  </headerFooter>
  <rowBreaks count="1" manualBreakCount="1">
    <brk id="26"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8"/>
  <sheetViews>
    <sheetView topLeftCell="A141" zoomScaleNormal="100" workbookViewId="0">
      <selection activeCell="A133" sqref="A133:K164"/>
    </sheetView>
  </sheetViews>
  <sheetFormatPr defaultRowHeight="13.2" x14ac:dyDescent="0.25"/>
  <cols>
    <col min="1" max="1" width="27.88671875" bestFit="1" customWidth="1"/>
    <col min="2" max="4" width="9.33203125" bestFit="1" customWidth="1"/>
    <col min="5" max="5" width="9.33203125" style="9" bestFit="1" customWidth="1"/>
    <col min="8" max="11" width="6.6640625" bestFit="1" customWidth="1"/>
    <col min="12" max="12" width="13.88671875" customWidth="1"/>
  </cols>
  <sheetData>
    <row r="1" spans="1:12" s="21" customFormat="1" ht="31.5" customHeight="1" x14ac:dyDescent="0.25">
      <c r="A1" s="341" t="s">
        <v>80</v>
      </c>
      <c r="B1" s="342"/>
      <c r="C1" s="342"/>
      <c r="D1" s="342"/>
      <c r="E1" s="342"/>
      <c r="F1" s="343"/>
    </row>
    <row r="2" spans="1:12" s="13" customFormat="1" ht="18.75" customHeight="1" x14ac:dyDescent="0.25">
      <c r="A2" s="77" t="s">
        <v>70</v>
      </c>
      <c r="B2" s="27" t="s">
        <v>84</v>
      </c>
      <c r="C2" s="26" t="s">
        <v>88</v>
      </c>
      <c r="D2" s="26" t="s">
        <v>93</v>
      </c>
      <c r="E2" s="47" t="s">
        <v>103</v>
      </c>
      <c r="F2" s="83" t="s">
        <v>116</v>
      </c>
      <c r="H2" s="347"/>
      <c r="I2" s="347"/>
      <c r="J2" s="347"/>
      <c r="K2" s="347"/>
      <c r="L2" s="58"/>
    </row>
    <row r="3" spans="1:12" ht="18.75" customHeight="1" x14ac:dyDescent="0.25">
      <c r="A3" s="78"/>
      <c r="B3" s="47" t="s">
        <v>71</v>
      </c>
      <c r="C3" s="47" t="s">
        <v>71</v>
      </c>
      <c r="D3" s="27" t="s">
        <v>71</v>
      </c>
      <c r="E3" s="47" t="s">
        <v>71</v>
      </c>
      <c r="F3" s="79" t="s">
        <v>71</v>
      </c>
      <c r="H3" s="58"/>
      <c r="I3" s="58"/>
      <c r="J3" s="58"/>
      <c r="K3" s="58"/>
      <c r="L3" s="58"/>
    </row>
    <row r="4" spans="1:12" ht="18.75" customHeight="1" x14ac:dyDescent="0.25">
      <c r="A4" s="78" t="s">
        <v>68</v>
      </c>
      <c r="B4" s="10">
        <f>'Accounting &amp; BL'!B8</f>
        <v>174</v>
      </c>
      <c r="C4" s="10">
        <f>'Accounting &amp; BL'!C8</f>
        <v>180.33333333333334</v>
      </c>
      <c r="D4" s="10">
        <f>'Accounting &amp; BL'!D8</f>
        <v>191.66666666666666</v>
      </c>
      <c r="E4" s="10">
        <f>'Accounting &amp; BL'!E8</f>
        <v>186.66666666666666</v>
      </c>
      <c r="F4" s="84">
        <f>'Accounting &amp; BL'!F8</f>
        <v>184</v>
      </c>
      <c r="H4" s="59"/>
      <c r="I4" s="60"/>
      <c r="J4" s="59"/>
      <c r="K4" s="60"/>
      <c r="L4" s="25"/>
    </row>
    <row r="5" spans="1:12" ht="18.75" customHeight="1" x14ac:dyDescent="0.25">
      <c r="A5" s="78" t="s">
        <v>15</v>
      </c>
      <c r="B5" s="10">
        <f>Art!B8</f>
        <v>125.33333333333333</v>
      </c>
      <c r="C5" s="10">
        <f>Art!C8</f>
        <v>110</v>
      </c>
      <c r="D5" s="10">
        <f>Art!D8</f>
        <v>94.666666666666671</v>
      </c>
      <c r="E5" s="10">
        <f>Art!E8</f>
        <v>95</v>
      </c>
      <c r="F5" s="84">
        <f>Art!F8</f>
        <v>91.666666666666671</v>
      </c>
      <c r="H5" s="59"/>
      <c r="I5" s="60"/>
      <c r="J5" s="59"/>
      <c r="K5" s="60"/>
      <c r="L5" s="25"/>
    </row>
    <row r="6" spans="1:12" ht="18.75" customHeight="1" x14ac:dyDescent="0.25">
      <c r="A6" s="78" t="s">
        <v>16</v>
      </c>
      <c r="B6" s="10">
        <f>Biology!B8</f>
        <v>284.66666666666669</v>
      </c>
      <c r="C6" s="10">
        <f>Biology!C8</f>
        <v>285.66666666666669</v>
      </c>
      <c r="D6" s="10">
        <f>Biology!D8</f>
        <v>268.66666666666669</v>
      </c>
      <c r="E6" s="10">
        <f>Biology!E8</f>
        <v>262</v>
      </c>
      <c r="F6" s="84">
        <f>Biology!F8</f>
        <v>293.33333333333331</v>
      </c>
      <c r="H6" s="59"/>
      <c r="I6" s="60"/>
      <c r="J6" s="59"/>
      <c r="K6" s="60"/>
      <c r="L6" s="25"/>
    </row>
    <row r="7" spans="1:12" ht="18.75" customHeight="1" x14ac:dyDescent="0.25">
      <c r="A7" s="78" t="s">
        <v>52</v>
      </c>
      <c r="B7" s="10">
        <f>'Chemistry&amp;IH'!B8</f>
        <v>143</v>
      </c>
      <c r="C7" s="10">
        <f>'Chemistry&amp;IH'!C8</f>
        <v>160</v>
      </c>
      <c r="D7" s="10">
        <f>'Chemistry&amp;IH'!D8</f>
        <v>163</v>
      </c>
      <c r="E7" s="10">
        <f>'Chemistry&amp;IH'!E8</f>
        <v>166</v>
      </c>
      <c r="F7" s="84">
        <f>'Chemistry&amp;IH'!F8</f>
        <v>186.33333333333334</v>
      </c>
      <c r="H7" s="59"/>
      <c r="I7" s="60"/>
      <c r="J7" s="59"/>
      <c r="K7" s="60"/>
      <c r="L7" s="25"/>
    </row>
    <row r="8" spans="1:12" ht="18.75" customHeight="1" x14ac:dyDescent="0.25">
      <c r="A8" s="78" t="s">
        <v>53</v>
      </c>
      <c r="B8" s="10">
        <f>Communications!B8</f>
        <v>309.66666666666669</v>
      </c>
      <c r="C8" s="10">
        <f>Communications!C8</f>
        <v>301.33333333333331</v>
      </c>
      <c r="D8" s="10">
        <f>Communications!D8</f>
        <v>289.33333333333331</v>
      </c>
      <c r="E8" s="10">
        <f>Communications!E8</f>
        <v>268.33333333333331</v>
      </c>
      <c r="F8" s="84">
        <f>Communications!F8</f>
        <v>289</v>
      </c>
      <c r="H8" s="59"/>
      <c r="I8" s="60"/>
      <c r="J8" s="59"/>
      <c r="K8" s="60"/>
      <c r="L8" s="25"/>
    </row>
    <row r="9" spans="1:12" ht="26.4" x14ac:dyDescent="0.25">
      <c r="A9" s="105" t="s">
        <v>96</v>
      </c>
      <c r="B9" s="10">
        <f>'CS &amp; CIS'!B8</f>
        <v>213.66666666666666</v>
      </c>
      <c r="C9" s="10">
        <f>'CS &amp; CIS'!C8</f>
        <v>225</v>
      </c>
      <c r="D9" s="10">
        <f>'CS &amp; CIS'!D8</f>
        <v>216.66666666666666</v>
      </c>
      <c r="E9" s="10">
        <f>'CS &amp; CIS'!E8</f>
        <v>214.33333333333334</v>
      </c>
      <c r="F9" s="84">
        <f>'CS &amp; CIS'!F8</f>
        <v>221.33333333333334</v>
      </c>
      <c r="H9" s="59"/>
      <c r="I9" s="60"/>
      <c r="J9" s="59"/>
      <c r="K9" s="60"/>
      <c r="L9" s="25"/>
    </row>
    <row r="10" spans="1:12" ht="18.75" customHeight="1" x14ac:dyDescent="0.25">
      <c r="A10" s="78" t="s">
        <v>39</v>
      </c>
      <c r="B10" s="10">
        <f>'Politics, Justice &amp; Law'!B8</f>
        <v>259.33333333333331</v>
      </c>
      <c r="C10" s="10">
        <f>'Politics, Justice &amp; Law'!C8</f>
        <v>252.66666666666666</v>
      </c>
      <c r="D10" s="10">
        <f>'Politics, Justice &amp; Law'!D8</f>
        <v>196</v>
      </c>
      <c r="E10" s="10">
        <f>'Politics, Justice &amp; Law'!E8</f>
        <v>176.66666666666666</v>
      </c>
      <c r="F10" s="84">
        <f>'Politics, Justice &amp; Law'!F8</f>
        <v>232</v>
      </c>
      <c r="H10" s="59"/>
      <c r="I10" s="60"/>
      <c r="J10" s="59"/>
      <c r="K10" s="60"/>
      <c r="L10" s="25"/>
    </row>
    <row r="11" spans="1:12" ht="18.75" customHeight="1" x14ac:dyDescent="0.25">
      <c r="A11" s="78" t="s">
        <v>54</v>
      </c>
      <c r="B11" s="289"/>
      <c r="C11" s="289"/>
      <c r="D11" s="290"/>
      <c r="E11" s="291"/>
      <c r="F11" s="292"/>
      <c r="H11" s="59"/>
      <c r="I11" s="60"/>
      <c r="J11" s="59"/>
      <c r="K11" s="60"/>
      <c r="L11" s="59"/>
    </row>
    <row r="12" spans="1:12" ht="18.75" customHeight="1" x14ac:dyDescent="0.25">
      <c r="A12" s="78" t="s">
        <v>55</v>
      </c>
      <c r="B12" s="10">
        <f>'Econ &amp; Finance'!B8</f>
        <v>141.33333333333334</v>
      </c>
      <c r="C12" s="10">
        <f>'Econ &amp; Finance'!C8</f>
        <v>135.33333333333334</v>
      </c>
      <c r="D12" s="10">
        <f>'Econ &amp; Finance'!D8</f>
        <v>119.66666666666667</v>
      </c>
      <c r="E12" s="10">
        <f>'Econ &amp; Finance'!E8</f>
        <v>131.33333333333334</v>
      </c>
      <c r="F12" s="84">
        <f>'Econ &amp; Finance'!F8</f>
        <v>138.33333333333334</v>
      </c>
      <c r="H12" s="59"/>
      <c r="I12" s="60"/>
      <c r="J12" s="59"/>
      <c r="K12" s="60"/>
      <c r="L12" s="25"/>
    </row>
    <row r="13" spans="1:12" ht="18.75" customHeight="1" x14ac:dyDescent="0.25">
      <c r="A13" s="78" t="s">
        <v>56</v>
      </c>
      <c r="B13" s="10">
        <f>'Elementary Ed'!B8</f>
        <v>326.66666666666669</v>
      </c>
      <c r="C13" s="10">
        <f>'Elementary Ed'!C8</f>
        <v>303.33333333333331</v>
      </c>
      <c r="D13" s="10">
        <f>'Elementary Ed'!D8</f>
        <v>297.33333333333331</v>
      </c>
      <c r="E13" s="10">
        <f>'Elementary Ed'!E8</f>
        <v>308.33333333333331</v>
      </c>
      <c r="F13" s="84">
        <f>'Elementary Ed'!F8</f>
        <v>321.66666666666669</v>
      </c>
      <c r="H13" s="59"/>
      <c r="I13" s="60"/>
      <c r="J13" s="59"/>
      <c r="K13" s="60"/>
      <c r="L13" s="25"/>
    </row>
    <row r="14" spans="1:12" ht="18.75" customHeight="1" x14ac:dyDescent="0.25">
      <c r="A14" s="78" t="s">
        <v>57</v>
      </c>
      <c r="B14" s="10">
        <f>'Entertainment Industry'!B8</f>
        <v>137.66666666666666</v>
      </c>
      <c r="C14" s="10">
        <f>'Entertainment Industry'!C8</f>
        <v>161</v>
      </c>
      <c r="D14" s="10">
        <f>'Entertainment Industry'!D8</f>
        <v>157.66666666666666</v>
      </c>
      <c r="E14" s="10">
        <f>'Entertainment Industry'!E8</f>
        <v>154.33333333333334</v>
      </c>
      <c r="F14" s="84">
        <f>'Entertainment Industry'!F8</f>
        <v>172</v>
      </c>
      <c r="H14" s="59"/>
      <c r="I14" s="60"/>
      <c r="J14" s="59"/>
      <c r="K14" s="60"/>
      <c r="L14" s="25"/>
    </row>
    <row r="15" spans="1:12" ht="18.75" customHeight="1" x14ac:dyDescent="0.25">
      <c r="A15" s="78" t="s">
        <v>17</v>
      </c>
      <c r="B15" s="10">
        <f>English!B8</f>
        <v>180.66666666666666</v>
      </c>
      <c r="C15" s="10">
        <f>English!C8</f>
        <v>151.66666666666666</v>
      </c>
      <c r="D15" s="10">
        <f>English!D8</f>
        <v>143.33333333333334</v>
      </c>
      <c r="E15" s="10">
        <f>English!E8</f>
        <v>138.33333333333334</v>
      </c>
      <c r="F15" s="84">
        <f>English!F8</f>
        <v>151</v>
      </c>
      <c r="H15" s="59"/>
      <c r="I15" s="60"/>
      <c r="J15" s="59"/>
      <c r="K15" s="60"/>
      <c r="L15" s="25"/>
    </row>
    <row r="16" spans="1:12" ht="18.75" customHeight="1" x14ac:dyDescent="0.25">
      <c r="A16" s="78" t="s">
        <v>58</v>
      </c>
      <c r="B16" s="10">
        <f>'Foreign Language'!B8</f>
        <v>52</v>
      </c>
      <c r="C16" s="10">
        <f>'Foreign Language'!C8</f>
        <v>55</v>
      </c>
      <c r="D16" s="10">
        <f>'Foreign Language'!D8</f>
        <v>54.666666666666664</v>
      </c>
      <c r="E16" s="10">
        <f>'Foreign Language'!E8</f>
        <v>60.333333333333336</v>
      </c>
      <c r="F16" s="84">
        <f>'Foreign Language'!F8</f>
        <v>67</v>
      </c>
      <c r="H16" s="59"/>
      <c r="I16" s="60"/>
      <c r="J16" s="59"/>
      <c r="K16" s="60"/>
      <c r="L16" s="25"/>
    </row>
    <row r="17" spans="1:12" ht="18.75" customHeight="1" x14ac:dyDescent="0.25">
      <c r="A17" s="78" t="s">
        <v>36</v>
      </c>
      <c r="B17" s="10">
        <f>Geography!B8</f>
        <v>133.33333333333334</v>
      </c>
      <c r="C17" s="10">
        <f>Geography!C8</f>
        <v>137</v>
      </c>
      <c r="D17" s="10">
        <f>Geography!D8</f>
        <v>114.66666666666667</v>
      </c>
      <c r="E17" s="10">
        <f>Geography!E8</f>
        <v>99</v>
      </c>
      <c r="F17" s="84">
        <f>Geography!F8</f>
        <v>104.66666666666667</v>
      </c>
      <c r="H17" s="59"/>
      <c r="I17" s="60"/>
      <c r="J17" s="59"/>
      <c r="K17" s="60"/>
      <c r="L17" s="25"/>
    </row>
    <row r="18" spans="1:12" ht="18.75" customHeight="1" x14ac:dyDescent="0.25">
      <c r="A18" s="78" t="s">
        <v>29</v>
      </c>
      <c r="B18" s="10">
        <f>HES!B8</f>
        <v>227.33333333333334</v>
      </c>
      <c r="C18" s="10">
        <f>HES!C8</f>
        <v>218.66666666666666</v>
      </c>
      <c r="D18" s="10">
        <f>HES!D8</f>
        <v>201.66666666666666</v>
      </c>
      <c r="E18" s="10">
        <f>HES!E8</f>
        <v>187.66666666666666</v>
      </c>
      <c r="F18" s="84">
        <f>HES!F8</f>
        <v>167</v>
      </c>
      <c r="H18" s="59"/>
      <c r="I18" s="60"/>
      <c r="J18" s="59"/>
      <c r="K18" s="60"/>
      <c r="L18" s="25"/>
    </row>
    <row r="19" spans="1:12" ht="18.75" customHeight="1" x14ac:dyDescent="0.25">
      <c r="A19" s="78" t="s">
        <v>59</v>
      </c>
      <c r="B19" s="10">
        <f>_History!B8</f>
        <v>197</v>
      </c>
      <c r="C19" s="10">
        <f>_History!C8</f>
        <v>229.66666666666666</v>
      </c>
      <c r="D19" s="10">
        <f>_History!D8</f>
        <v>207.33333333333334</v>
      </c>
      <c r="E19" s="10">
        <f>_History!E8</f>
        <v>204</v>
      </c>
      <c r="F19" s="84">
        <f>_History!F8</f>
        <v>164</v>
      </c>
      <c r="H19" s="59"/>
      <c r="I19" s="60"/>
      <c r="J19" s="59"/>
      <c r="K19" s="60"/>
      <c r="L19" s="25"/>
    </row>
    <row r="20" spans="1:12" ht="18.75" customHeight="1" x14ac:dyDescent="0.25">
      <c r="A20" s="78" t="s">
        <v>60</v>
      </c>
      <c r="B20" s="10">
        <f>HPER!B8</f>
        <v>298.33333333333331</v>
      </c>
      <c r="C20" s="10">
        <f>HPER!C8</f>
        <v>300</v>
      </c>
      <c r="D20" s="10">
        <f>HPER!D8</f>
        <v>343.66666666666669</v>
      </c>
      <c r="E20" s="10">
        <f>HPER!E8</f>
        <v>342.33333333333331</v>
      </c>
      <c r="F20" s="84">
        <f>HPER!F8</f>
        <v>396.66666666666669</v>
      </c>
      <c r="H20" s="59"/>
      <c r="I20" s="60"/>
      <c r="J20" s="59"/>
      <c r="K20" s="60"/>
      <c r="L20" s="25"/>
    </row>
    <row r="21" spans="1:12" ht="18.75" customHeight="1" x14ac:dyDescent="0.25">
      <c r="A21" s="78" t="s">
        <v>83</v>
      </c>
      <c r="B21" s="10">
        <f>'Interdisciplinary Studies'!B8</f>
        <v>73.666666666666671</v>
      </c>
      <c r="C21" s="10">
        <f>'Interdisciplinary Studies'!C8</f>
        <v>101.33333333333333</v>
      </c>
      <c r="D21" s="10">
        <f>'Interdisciplinary Studies'!D8</f>
        <v>111.66666666666667</v>
      </c>
      <c r="E21" s="10">
        <f>'Interdisciplinary Studies'!E8</f>
        <v>84.666666666666671</v>
      </c>
      <c r="F21" s="84">
        <f>'Interdisciplinary Studies'!F8</f>
        <v>89.333333333333329</v>
      </c>
      <c r="H21" s="59"/>
      <c r="I21" s="60"/>
      <c r="J21" s="59"/>
      <c r="K21" s="60"/>
      <c r="L21" s="25"/>
    </row>
    <row r="22" spans="1:12" ht="18.75" customHeight="1" x14ac:dyDescent="0.25">
      <c r="A22" s="78" t="s">
        <v>61</v>
      </c>
      <c r="B22" s="10">
        <f>Mathematics!B8</f>
        <v>104.33333333333333</v>
      </c>
      <c r="C22" s="10">
        <f>Mathematics!C8</f>
        <v>84.333333333333329</v>
      </c>
      <c r="D22" s="10">
        <f>Mathematics!D8</f>
        <v>74.333333333333329</v>
      </c>
      <c r="E22" s="10">
        <f>Mathematics!E8</f>
        <v>82.333333333333329</v>
      </c>
      <c r="F22" s="84">
        <f>Mathematics!F8</f>
        <v>100</v>
      </c>
      <c r="H22" s="59"/>
      <c r="I22" s="60"/>
      <c r="J22" s="59"/>
      <c r="K22" s="60"/>
      <c r="L22" s="25"/>
    </row>
    <row r="23" spans="1:12" ht="18.75" customHeight="1" x14ac:dyDescent="0.25">
      <c r="A23" s="78" t="s">
        <v>69</v>
      </c>
      <c r="B23" s="10">
        <f>'Mgt &amp; Marketing'!B8</f>
        <v>404.33333333333331</v>
      </c>
      <c r="C23" s="10">
        <f>'Mgt &amp; Marketing'!C8</f>
        <v>381.33333333333331</v>
      </c>
      <c r="D23" s="10">
        <f>'Mgt &amp; Marketing'!D8</f>
        <v>430.66666666666669</v>
      </c>
      <c r="E23" s="10">
        <f>'Mgt &amp; Marketing'!E8</f>
        <v>464.66666666666669</v>
      </c>
      <c r="F23" s="84">
        <f>'Mgt &amp; Marketing'!F8</f>
        <v>488</v>
      </c>
      <c r="H23" s="59"/>
      <c r="I23" s="60"/>
      <c r="J23" s="59"/>
      <c r="K23" s="60"/>
      <c r="L23" s="25"/>
    </row>
    <row r="24" spans="1:12" ht="18.75" customHeight="1" x14ac:dyDescent="0.25">
      <c r="A24" s="78" t="s">
        <v>62</v>
      </c>
      <c r="B24" s="10">
        <f>Music!B8</f>
        <v>128</v>
      </c>
      <c r="C24" s="10">
        <f>Music!C8</f>
        <v>140.33333333333334</v>
      </c>
      <c r="D24" s="10">
        <f>Music!D8</f>
        <v>149</v>
      </c>
      <c r="E24" s="10">
        <f>Music!E8</f>
        <v>120</v>
      </c>
      <c r="F24" s="84">
        <f>Music!F8</f>
        <v>148.33333333333334</v>
      </c>
      <c r="H24" s="59"/>
      <c r="I24" s="60"/>
      <c r="J24" s="59"/>
      <c r="K24" s="60"/>
      <c r="L24" s="25"/>
    </row>
    <row r="25" spans="1:12" ht="18.75" customHeight="1" x14ac:dyDescent="0.25">
      <c r="A25" s="78" t="s">
        <v>63</v>
      </c>
      <c r="B25" s="10">
        <f>'Nursing Traditional'!B8</f>
        <v>584</v>
      </c>
      <c r="C25" s="10">
        <f>'Nursing Traditional'!C8</f>
        <v>599</v>
      </c>
      <c r="D25" s="10">
        <f>'Nursing Traditional'!D8</f>
        <v>610.33333333333337</v>
      </c>
      <c r="E25" s="10">
        <f>'Nursing Traditional'!E8</f>
        <v>622.66666666666663</v>
      </c>
      <c r="F25" s="84">
        <f>'Nursing Traditional'!F8</f>
        <v>656.33333333333337</v>
      </c>
      <c r="H25" s="59"/>
      <c r="I25" s="60"/>
      <c r="J25" s="59"/>
      <c r="K25" s="60"/>
      <c r="L25" s="25"/>
    </row>
    <row r="26" spans="1:12" ht="18.75" customHeight="1" x14ac:dyDescent="0.25">
      <c r="A26" s="78" t="s">
        <v>64</v>
      </c>
      <c r="B26" s="10">
        <f>'Nursing Online'!B8</f>
        <v>149.66666666666669</v>
      </c>
      <c r="C26" s="10">
        <f>'Nursing Online'!C8</f>
        <v>140.33333333333334</v>
      </c>
      <c r="D26" s="10">
        <f>'Nursing Online'!D8</f>
        <v>134.66666666666666</v>
      </c>
      <c r="E26" s="10">
        <f>'Nursing Online'!E8</f>
        <v>76.666666666666657</v>
      </c>
      <c r="F26" s="84">
        <f>'Nursing Online'!F8</f>
        <v>86</v>
      </c>
      <c r="H26" s="59"/>
      <c r="I26" s="60"/>
      <c r="J26" s="59"/>
      <c r="K26" s="60"/>
      <c r="L26" s="25"/>
    </row>
    <row r="27" spans="1:12" ht="18.75" customHeight="1" x14ac:dyDescent="0.25">
      <c r="A27" s="78" t="s">
        <v>65</v>
      </c>
      <c r="B27" s="10">
        <f>'Physics &amp; Earth Science'!B8</f>
        <v>40.666666666666664</v>
      </c>
      <c r="C27" s="10">
        <f>'Physics &amp; Earth Science'!C8</f>
        <v>40.333333333333336</v>
      </c>
      <c r="D27" s="10">
        <f>'Physics &amp; Earth Science'!D8</f>
        <v>33.666666666666664</v>
      </c>
      <c r="E27" s="10">
        <f>'Physics &amp; Earth Science'!E8</f>
        <v>29.333333333333332</v>
      </c>
      <c r="F27" s="84">
        <f>'Physics &amp; Earth Science'!F8</f>
        <v>32.666666666666664</v>
      </c>
      <c r="H27" s="59"/>
      <c r="I27" s="60"/>
      <c r="J27" s="59"/>
      <c r="K27" s="60"/>
      <c r="L27" s="25"/>
    </row>
    <row r="28" spans="1:12" ht="18.75" customHeight="1" x14ac:dyDescent="0.25">
      <c r="A28" s="78" t="s">
        <v>19</v>
      </c>
      <c r="B28" s="10">
        <f>Psychology!B8</f>
        <v>169</v>
      </c>
      <c r="C28" s="10">
        <f>Psychology!C8</f>
        <v>161</v>
      </c>
      <c r="D28" s="10">
        <f>Psychology!D8</f>
        <v>136.66666666666666</v>
      </c>
      <c r="E28" s="10">
        <f>Psychology!E8</f>
        <v>131</v>
      </c>
      <c r="F28" s="84">
        <f>Psychology!F8</f>
        <v>178</v>
      </c>
      <c r="H28" s="59"/>
      <c r="I28" s="60"/>
      <c r="J28" s="59"/>
      <c r="K28" s="60"/>
      <c r="L28" s="25"/>
    </row>
    <row r="29" spans="1:12" ht="18.75" customHeight="1" x14ac:dyDescent="0.25">
      <c r="A29" s="78" t="s">
        <v>66</v>
      </c>
      <c r="B29" s="10">
        <f>'Secondary Ed'!B8</f>
        <v>501.33333333333331</v>
      </c>
      <c r="C29" s="10">
        <f>'Secondary Ed'!C8</f>
        <v>383.66666666666669</v>
      </c>
      <c r="D29" s="10">
        <f>'Secondary Ed'!D8</f>
        <v>361.66666666666669</v>
      </c>
      <c r="E29" s="10">
        <f>'Secondary Ed'!E8</f>
        <v>358.33333333333331</v>
      </c>
      <c r="F29" s="84">
        <f>'Secondary Ed'!F8</f>
        <v>390.33333333333331</v>
      </c>
      <c r="H29" s="59"/>
      <c r="I29" s="60"/>
      <c r="J29" s="59"/>
      <c r="K29" s="60"/>
      <c r="L29" s="25"/>
    </row>
    <row r="30" spans="1:12" ht="18.75" customHeight="1" x14ac:dyDescent="0.25">
      <c r="A30" s="78" t="s">
        <v>34</v>
      </c>
      <c r="B30" s="10">
        <f>Sociology!B8</f>
        <v>86.666666666666671</v>
      </c>
      <c r="C30" s="10">
        <f>Sociology!C8</f>
        <v>81</v>
      </c>
      <c r="D30" s="10">
        <f>Sociology!D8</f>
        <v>70.333333333333329</v>
      </c>
      <c r="E30" s="10">
        <f>Sociology!E8</f>
        <v>74.666666666666671</v>
      </c>
      <c r="F30" s="84">
        <f>Sociology!F8</f>
        <v>87</v>
      </c>
      <c r="H30" s="59"/>
      <c r="I30" s="60"/>
      <c r="J30" s="59"/>
      <c r="K30" s="60"/>
      <c r="L30" s="25"/>
    </row>
    <row r="31" spans="1:12" ht="19.5" customHeight="1" x14ac:dyDescent="0.25">
      <c r="A31" s="78" t="s">
        <v>67</v>
      </c>
      <c r="B31" s="10">
        <f>'Social Work'!B8</f>
        <v>203.66666666666666</v>
      </c>
      <c r="C31" s="10">
        <f>'Social Work'!C8</f>
        <v>237.66666666666666</v>
      </c>
      <c r="D31" s="10">
        <f>'Social Work'!D8</f>
        <v>233.33333333333334</v>
      </c>
      <c r="E31" s="10">
        <f>'Social Work'!E8</f>
        <v>210.33333333333334</v>
      </c>
      <c r="F31" s="84">
        <f>'Social Work'!F8</f>
        <v>225.66666666666666</v>
      </c>
      <c r="H31" s="59"/>
      <c r="I31" s="60"/>
      <c r="J31" s="59"/>
      <c r="K31" s="60"/>
      <c r="L31" s="25"/>
    </row>
    <row r="32" spans="1:12" s="9" customFormat="1" ht="19.5" customHeight="1" thickBot="1" x14ac:dyDescent="0.3">
      <c r="A32" s="82" t="s">
        <v>4</v>
      </c>
      <c r="B32" s="293">
        <f>SUM(B4:B31)</f>
        <v>5649.3333333333348</v>
      </c>
      <c r="C32" s="293">
        <f>SUM(C4:C31)</f>
        <v>5557</v>
      </c>
      <c r="D32" s="293">
        <f>SUM(D4:D31)</f>
        <v>5406.333333333333</v>
      </c>
      <c r="E32" s="293">
        <f>SUM(E4:E31)</f>
        <v>5249.333333333333</v>
      </c>
      <c r="F32" s="294">
        <f>SUM(F4:F31)</f>
        <v>5661.666666666667</v>
      </c>
      <c r="H32" s="61"/>
      <c r="I32" s="61"/>
      <c r="J32" s="61"/>
      <c r="K32" s="61"/>
      <c r="L32" s="61"/>
    </row>
    <row r="33" spans="1:12" ht="12.75" customHeight="1" thickBot="1" x14ac:dyDescent="0.3">
      <c r="A33" s="18"/>
      <c r="B33" s="16"/>
      <c r="C33" s="16"/>
      <c r="D33" s="17"/>
      <c r="H33" s="62"/>
      <c r="I33" s="62"/>
      <c r="J33" s="62"/>
      <c r="K33" s="62"/>
      <c r="L33" s="62"/>
    </row>
    <row r="34" spans="1:12" s="21" customFormat="1" ht="25.5" customHeight="1" x14ac:dyDescent="0.25">
      <c r="A34" s="344" t="s">
        <v>73</v>
      </c>
      <c r="B34" s="345"/>
      <c r="C34" s="345"/>
      <c r="D34" s="345"/>
      <c r="E34" s="345"/>
      <c r="F34" s="346"/>
      <c r="H34" s="63"/>
      <c r="I34" s="63"/>
      <c r="J34" s="63"/>
      <c r="K34" s="63"/>
      <c r="L34" s="63"/>
    </row>
    <row r="35" spans="1:12" s="13" customFormat="1" ht="18.75" customHeight="1" x14ac:dyDescent="0.25">
      <c r="A35" s="77" t="s">
        <v>70</v>
      </c>
      <c r="B35" s="322" t="s">
        <v>84</v>
      </c>
      <c r="C35" s="321" t="s">
        <v>88</v>
      </c>
      <c r="D35" s="321" t="s">
        <v>93</v>
      </c>
      <c r="E35" s="323" t="s">
        <v>103</v>
      </c>
      <c r="F35" s="324" t="s">
        <v>116</v>
      </c>
      <c r="H35" s="347"/>
      <c r="I35" s="347"/>
      <c r="J35" s="347"/>
      <c r="K35" s="347"/>
      <c r="L35" s="58"/>
    </row>
    <row r="36" spans="1:12" ht="18.75" customHeight="1" x14ac:dyDescent="0.25">
      <c r="A36" s="78"/>
      <c r="B36" s="47" t="s">
        <v>71</v>
      </c>
      <c r="C36" s="47" t="s">
        <v>71</v>
      </c>
      <c r="D36" s="47" t="s">
        <v>71</v>
      </c>
      <c r="E36" s="27" t="s">
        <v>71</v>
      </c>
      <c r="F36" s="79" t="s">
        <v>71</v>
      </c>
      <c r="H36" s="58"/>
      <c r="I36" s="58"/>
      <c r="J36" s="58"/>
      <c r="K36" s="58"/>
      <c r="L36" s="58"/>
    </row>
    <row r="37" spans="1:12" s="8" customFormat="1" ht="18.75" customHeight="1" x14ac:dyDescent="0.25">
      <c r="A37" s="81" t="s">
        <v>68</v>
      </c>
      <c r="B37" s="14">
        <f>'Accounting &amp; BL'!B18</f>
        <v>45</v>
      </c>
      <c r="C37" s="14">
        <f>'Accounting &amp; BL'!C18</f>
        <v>26</v>
      </c>
      <c r="D37" s="14">
        <f>'Accounting &amp; BL'!D18</f>
        <v>40</v>
      </c>
      <c r="E37" s="14">
        <f>'Accounting &amp; BL'!E18</f>
        <v>51</v>
      </c>
      <c r="F37" s="89">
        <f>'Accounting &amp; BL'!F18</f>
        <v>40</v>
      </c>
      <c r="H37" s="64"/>
      <c r="I37" s="64"/>
      <c r="J37" s="64"/>
      <c r="K37" s="64"/>
      <c r="L37" s="7"/>
    </row>
    <row r="38" spans="1:12" ht="18.75" customHeight="1" x14ac:dyDescent="0.25">
      <c r="A38" s="78" t="s">
        <v>15</v>
      </c>
      <c r="B38" s="11">
        <f>Art!B18</f>
        <v>18</v>
      </c>
      <c r="C38" s="11">
        <f>Art!C18</f>
        <v>18</v>
      </c>
      <c r="D38" s="11">
        <f>Art!D18</f>
        <v>20</v>
      </c>
      <c r="E38" s="11">
        <f>Art!E18</f>
        <v>14</v>
      </c>
      <c r="F38" s="80">
        <f>Art!F18</f>
        <v>11</v>
      </c>
      <c r="H38" s="46"/>
      <c r="I38" s="65"/>
      <c r="J38" s="46"/>
      <c r="K38" s="65"/>
      <c r="L38" s="72"/>
    </row>
    <row r="39" spans="1:12" ht="18.75" customHeight="1" x14ac:dyDescent="0.25">
      <c r="A39" s="78" t="s">
        <v>16</v>
      </c>
      <c r="B39" s="11">
        <f>Biology!B18</f>
        <v>30</v>
      </c>
      <c r="C39" s="11">
        <f>Biology!C18</f>
        <v>37</v>
      </c>
      <c r="D39" s="11">
        <f>Biology!D18</f>
        <v>36</v>
      </c>
      <c r="E39" s="11">
        <f>Biology!E18</f>
        <v>40</v>
      </c>
      <c r="F39" s="80">
        <f>Biology!F18</f>
        <v>43</v>
      </c>
      <c r="H39" s="46"/>
      <c r="I39" s="65"/>
      <c r="J39" s="46"/>
      <c r="K39" s="65"/>
      <c r="L39" s="72"/>
    </row>
    <row r="40" spans="1:12" ht="18.75" customHeight="1" x14ac:dyDescent="0.25">
      <c r="A40" s="78" t="s">
        <v>52</v>
      </c>
      <c r="B40" s="11">
        <f>'Chemistry&amp;IH'!B18</f>
        <v>29</v>
      </c>
      <c r="C40" s="11">
        <f>'Chemistry&amp;IH'!C18</f>
        <v>19</v>
      </c>
      <c r="D40" s="11">
        <f>'Chemistry&amp;IH'!D18</f>
        <v>32</v>
      </c>
      <c r="E40" s="11">
        <f>'Chemistry&amp;IH'!E18</f>
        <v>23</v>
      </c>
      <c r="F40" s="80">
        <f>'Chemistry&amp;IH'!F18</f>
        <v>39</v>
      </c>
      <c r="H40" s="46"/>
      <c r="I40" s="65"/>
      <c r="J40" s="46"/>
      <c r="K40" s="65"/>
      <c r="L40" s="72"/>
    </row>
    <row r="41" spans="1:12" ht="18.75" customHeight="1" x14ac:dyDescent="0.25">
      <c r="A41" s="78" t="s">
        <v>53</v>
      </c>
      <c r="B41" s="11">
        <f>Communications!B18</f>
        <v>57</v>
      </c>
      <c r="C41" s="11">
        <f>Communications!C18</f>
        <v>69</v>
      </c>
      <c r="D41" s="11">
        <f>Communications!D18</f>
        <v>78</v>
      </c>
      <c r="E41" s="11">
        <f>Communications!E18</f>
        <v>45</v>
      </c>
      <c r="F41" s="80">
        <f>Communications!F18</f>
        <v>55</v>
      </c>
      <c r="H41" s="46"/>
      <c r="I41" s="65"/>
      <c r="J41" s="46"/>
      <c r="K41" s="65"/>
      <c r="L41" s="72"/>
    </row>
    <row r="42" spans="1:12" ht="18.75" customHeight="1" x14ac:dyDescent="0.25">
      <c r="A42" s="78" t="s">
        <v>25</v>
      </c>
      <c r="B42" s="11">
        <f>'CS &amp; CIS'!B18</f>
        <v>25</v>
      </c>
      <c r="C42" s="11">
        <f>'CS &amp; CIS'!C18</f>
        <v>29</v>
      </c>
      <c r="D42" s="11">
        <f>'CS &amp; CIS'!D18</f>
        <v>41</v>
      </c>
      <c r="E42" s="11">
        <f>'CS &amp; CIS'!E18</f>
        <v>33</v>
      </c>
      <c r="F42" s="80">
        <f>'CS &amp; CIS'!F18</f>
        <v>40</v>
      </c>
      <c r="H42" s="46"/>
      <c r="I42" s="65"/>
      <c r="J42" s="46"/>
      <c r="K42" s="65"/>
      <c r="L42" s="72"/>
    </row>
    <row r="43" spans="1:12" ht="18.75" customHeight="1" x14ac:dyDescent="0.25">
      <c r="A43" s="78" t="s">
        <v>39</v>
      </c>
      <c r="B43" s="11">
        <f>'Politics, Justice &amp; Law'!B18</f>
        <v>39</v>
      </c>
      <c r="C43" s="11">
        <f>'Politics, Justice &amp; Law'!C18</f>
        <v>47</v>
      </c>
      <c r="D43" s="11">
        <f>'Politics, Justice &amp; Law'!D18</f>
        <v>47</v>
      </c>
      <c r="E43" s="11">
        <f>'Politics, Justice &amp; Law'!E18</f>
        <v>37</v>
      </c>
      <c r="F43" s="80">
        <f>'Politics, Justice &amp; Law'!F18</f>
        <v>36</v>
      </c>
      <c r="H43" s="46"/>
      <c r="I43" s="65"/>
      <c r="J43" s="46"/>
      <c r="K43" s="65"/>
      <c r="L43" s="72"/>
    </row>
    <row r="44" spans="1:12" ht="18.75" customHeight="1" x14ac:dyDescent="0.25">
      <c r="A44" s="78" t="s">
        <v>54</v>
      </c>
      <c r="B44" s="53"/>
      <c r="C44" s="53"/>
      <c r="D44" s="53"/>
      <c r="E44" s="53"/>
      <c r="F44" s="104"/>
      <c r="H44" s="46"/>
      <c r="I44" s="65"/>
      <c r="J44" s="46"/>
      <c r="K44" s="65"/>
      <c r="L44" s="72"/>
    </row>
    <row r="45" spans="1:12" ht="18.75" customHeight="1" x14ac:dyDescent="0.25">
      <c r="A45" s="78" t="s">
        <v>55</v>
      </c>
      <c r="B45" s="11">
        <f>'Econ &amp; Finance'!B18</f>
        <v>35</v>
      </c>
      <c r="C45" s="11">
        <f>'Econ &amp; Finance'!C18</f>
        <v>35</v>
      </c>
      <c r="D45" s="11">
        <f>'Econ &amp; Finance'!D18</f>
        <v>34</v>
      </c>
      <c r="E45" s="11">
        <f>'Econ &amp; Finance'!E18</f>
        <v>28</v>
      </c>
      <c r="F45" s="80">
        <f>'Econ &amp; Finance'!F18</f>
        <v>37</v>
      </c>
      <c r="H45" s="46"/>
      <c r="I45" s="65"/>
      <c r="J45" s="46"/>
      <c r="K45" s="65"/>
      <c r="L45" s="72"/>
    </row>
    <row r="46" spans="1:12" ht="18.75" customHeight="1" x14ac:dyDescent="0.25">
      <c r="A46" s="78" t="s">
        <v>56</v>
      </c>
      <c r="B46" s="11">
        <f>'Elementary Ed'!B18</f>
        <v>59</v>
      </c>
      <c r="C46" s="11">
        <f>'Elementary Ed'!C18</f>
        <v>63</v>
      </c>
      <c r="D46" s="11">
        <f>'Elementary Ed'!D18</f>
        <v>57</v>
      </c>
      <c r="E46" s="11">
        <f>'Elementary Ed'!E18</f>
        <v>48</v>
      </c>
      <c r="F46" s="80">
        <f>'Elementary Ed'!F18</f>
        <v>63</v>
      </c>
      <c r="H46" s="46"/>
      <c r="I46" s="65"/>
      <c r="J46" s="46"/>
      <c r="K46" s="65"/>
      <c r="L46" s="72"/>
    </row>
    <row r="47" spans="1:12" ht="18.75" customHeight="1" x14ac:dyDescent="0.25">
      <c r="A47" s="78" t="s">
        <v>57</v>
      </c>
      <c r="B47" s="11">
        <f>'Entertainment Industry'!B18</f>
        <v>10</v>
      </c>
      <c r="C47" s="11">
        <f>'Entertainment Industry'!C18</f>
        <v>19</v>
      </c>
      <c r="D47" s="11">
        <f>'Entertainment Industry'!D18</f>
        <v>34</v>
      </c>
      <c r="E47" s="11">
        <f>'Entertainment Industry'!E18</f>
        <v>35</v>
      </c>
      <c r="F47" s="80">
        <f>'Entertainment Industry'!F18</f>
        <v>38</v>
      </c>
      <c r="H47" s="46"/>
      <c r="I47" s="65"/>
      <c r="J47" s="46"/>
      <c r="K47" s="65"/>
      <c r="L47" s="72"/>
    </row>
    <row r="48" spans="1:12" ht="18.75" customHeight="1" x14ac:dyDescent="0.25">
      <c r="A48" s="78" t="s">
        <v>17</v>
      </c>
      <c r="B48" s="11">
        <f>English!B18</f>
        <v>39</v>
      </c>
      <c r="C48" s="11">
        <f>English!C18</f>
        <v>35</v>
      </c>
      <c r="D48" s="11">
        <f>English!D18</f>
        <v>32</v>
      </c>
      <c r="E48" s="11">
        <f>English!E18</f>
        <v>26</v>
      </c>
      <c r="F48" s="80">
        <f>English!F18</f>
        <v>26</v>
      </c>
      <c r="H48" s="46"/>
      <c r="I48" s="65"/>
      <c r="J48" s="46"/>
      <c r="K48" s="65"/>
      <c r="L48" s="72"/>
    </row>
    <row r="49" spans="1:12" ht="18.75" customHeight="1" x14ac:dyDescent="0.25">
      <c r="A49" s="78" t="s">
        <v>58</v>
      </c>
      <c r="B49" s="11">
        <f>'Foreign Language'!B18</f>
        <v>13</v>
      </c>
      <c r="C49" s="11">
        <f>'Foreign Language'!C18</f>
        <v>9</v>
      </c>
      <c r="D49" s="11">
        <f>'Foreign Language'!D18</f>
        <v>14</v>
      </c>
      <c r="E49" s="11">
        <f>'Foreign Language'!E18</f>
        <v>11</v>
      </c>
      <c r="F49" s="80">
        <f>'Foreign Language'!F18</f>
        <v>17</v>
      </c>
      <c r="H49" s="46"/>
      <c r="I49" s="65"/>
      <c r="J49" s="46"/>
      <c r="K49" s="65"/>
      <c r="L49" s="72"/>
    </row>
    <row r="50" spans="1:12" ht="18.75" customHeight="1" x14ac:dyDescent="0.25">
      <c r="A50" s="78" t="s">
        <v>36</v>
      </c>
      <c r="B50" s="11">
        <f>Geography!B18</f>
        <v>43</v>
      </c>
      <c r="C50" s="11">
        <f>Geography!C18</f>
        <v>41</v>
      </c>
      <c r="D50" s="11">
        <f>Geography!D18</f>
        <v>38</v>
      </c>
      <c r="E50" s="11">
        <f>Geography!E18</f>
        <v>32</v>
      </c>
      <c r="F50" s="80">
        <f>Geography!F18</f>
        <v>26</v>
      </c>
      <c r="H50" s="46"/>
      <c r="I50" s="65"/>
      <c r="J50" s="46"/>
      <c r="K50" s="65"/>
      <c r="L50" s="72"/>
    </row>
    <row r="51" spans="1:12" ht="18.75" customHeight="1" x14ac:dyDescent="0.25">
      <c r="A51" s="78" t="s">
        <v>29</v>
      </c>
      <c r="B51" s="11">
        <f>HES!B18</f>
        <v>28</v>
      </c>
      <c r="C51" s="11">
        <f>HES!C18</f>
        <v>36</v>
      </c>
      <c r="D51" s="11">
        <f>HES!D18</f>
        <v>35</v>
      </c>
      <c r="E51" s="11">
        <f>HES!E18</f>
        <v>33</v>
      </c>
      <c r="F51" s="80">
        <f>HES!F18</f>
        <v>30</v>
      </c>
      <c r="H51" s="46"/>
      <c r="I51" s="65"/>
      <c r="J51" s="46"/>
      <c r="K51" s="65"/>
      <c r="L51" s="72"/>
    </row>
    <row r="52" spans="1:12" ht="18.75" customHeight="1" x14ac:dyDescent="0.25">
      <c r="A52" s="78" t="s">
        <v>59</v>
      </c>
      <c r="B52" s="11">
        <f>_History!B18</f>
        <v>48</v>
      </c>
      <c r="C52" s="11">
        <f>_History!C18</f>
        <v>37</v>
      </c>
      <c r="D52" s="11">
        <f>_History!D18</f>
        <v>38</v>
      </c>
      <c r="E52" s="11">
        <f>_History!E18</f>
        <v>31</v>
      </c>
      <c r="F52" s="80">
        <f>_History!F18</f>
        <v>23</v>
      </c>
      <c r="H52" s="46"/>
      <c r="I52" s="65"/>
      <c r="J52" s="46"/>
      <c r="K52" s="65"/>
      <c r="L52" s="72"/>
    </row>
    <row r="53" spans="1:12" ht="18.75" customHeight="1" x14ac:dyDescent="0.25">
      <c r="A53" s="78" t="s">
        <v>60</v>
      </c>
      <c r="B53" s="11">
        <f>HPER!B18</f>
        <v>40</v>
      </c>
      <c r="C53" s="11">
        <f>HPER!C18</f>
        <v>42</v>
      </c>
      <c r="D53" s="11">
        <f>HPER!D18</f>
        <v>50</v>
      </c>
      <c r="E53" s="11">
        <f>HPER!E18</f>
        <v>47</v>
      </c>
      <c r="F53" s="80">
        <f>HPER!F18</f>
        <v>59</v>
      </c>
      <c r="H53" s="46"/>
      <c r="I53" s="65"/>
      <c r="J53" s="46"/>
      <c r="K53" s="65"/>
      <c r="L53" s="72"/>
    </row>
    <row r="54" spans="1:12" ht="18.75" customHeight="1" x14ac:dyDescent="0.25">
      <c r="A54" s="78" t="s">
        <v>83</v>
      </c>
      <c r="B54" s="11">
        <f>'Interdisciplinary Studies'!B18</f>
        <v>25</v>
      </c>
      <c r="C54" s="11">
        <f>'Interdisciplinary Studies'!C18</f>
        <v>30</v>
      </c>
      <c r="D54" s="11">
        <f>'Interdisciplinary Studies'!D18</f>
        <v>44</v>
      </c>
      <c r="E54" s="11">
        <f>'Interdisciplinary Studies'!E18</f>
        <v>38</v>
      </c>
      <c r="F54" s="80">
        <f>'Interdisciplinary Studies'!F18</f>
        <v>39</v>
      </c>
      <c r="H54" s="46"/>
      <c r="I54" s="65"/>
      <c r="J54" s="46"/>
      <c r="K54" s="65"/>
      <c r="L54" s="72"/>
    </row>
    <row r="55" spans="1:12" ht="18.75" customHeight="1" x14ac:dyDescent="0.25">
      <c r="A55" s="78" t="s">
        <v>61</v>
      </c>
      <c r="B55" s="11">
        <f>Mathematics!B18</f>
        <v>17</v>
      </c>
      <c r="C55" s="11">
        <f>Mathematics!C18</f>
        <v>20</v>
      </c>
      <c r="D55" s="11">
        <f>Mathematics!D18</f>
        <v>10</v>
      </c>
      <c r="E55" s="11">
        <f>Mathematics!E18</f>
        <v>12</v>
      </c>
      <c r="F55" s="80">
        <f>Mathematics!F18</f>
        <v>14</v>
      </c>
      <c r="H55" s="46"/>
      <c r="I55" s="65"/>
      <c r="J55" s="46"/>
      <c r="K55" s="65"/>
      <c r="L55" s="72"/>
    </row>
    <row r="56" spans="1:12" ht="18.75" customHeight="1" x14ac:dyDescent="0.25">
      <c r="A56" s="78" t="s">
        <v>69</v>
      </c>
      <c r="B56" s="11">
        <f>'Mgt &amp; Marketing'!B18</f>
        <v>96</v>
      </c>
      <c r="C56" s="11">
        <f>'Mgt &amp; Marketing'!C18</f>
        <v>75</v>
      </c>
      <c r="D56" s="11">
        <f>'Mgt &amp; Marketing'!D18</f>
        <v>84</v>
      </c>
      <c r="E56" s="11">
        <f>'Mgt &amp; Marketing'!E18</f>
        <v>123</v>
      </c>
      <c r="F56" s="80">
        <f>'Mgt &amp; Marketing'!F18</f>
        <v>104</v>
      </c>
      <c r="H56" s="46"/>
      <c r="I56" s="65"/>
      <c r="J56" s="46"/>
      <c r="K56" s="65"/>
      <c r="L56" s="72"/>
    </row>
    <row r="57" spans="1:12" ht="18.75" customHeight="1" x14ac:dyDescent="0.25">
      <c r="A57" s="78" t="s">
        <v>62</v>
      </c>
      <c r="B57" s="11">
        <f>Music!B18</f>
        <v>12</v>
      </c>
      <c r="C57" s="11">
        <f>Music!C18</f>
        <v>16</v>
      </c>
      <c r="D57" s="11">
        <f>Music!D18</f>
        <v>24</v>
      </c>
      <c r="E57" s="11">
        <f>Music!E18</f>
        <v>17</v>
      </c>
      <c r="F57" s="80">
        <f>Music!F18</f>
        <v>20</v>
      </c>
      <c r="H57" s="46"/>
      <c r="I57" s="65"/>
      <c r="J57" s="46"/>
      <c r="K57" s="65"/>
      <c r="L57" s="72"/>
    </row>
    <row r="58" spans="1:12" ht="18.75" customHeight="1" x14ac:dyDescent="0.25">
      <c r="A58" s="78" t="s">
        <v>63</v>
      </c>
      <c r="B58" s="11">
        <f>'Nursing Traditional'!B18</f>
        <v>85</v>
      </c>
      <c r="C58" s="11">
        <f>'Nursing Traditional'!C18</f>
        <v>85</v>
      </c>
      <c r="D58" s="11">
        <f>'Nursing Traditional'!D18</f>
        <v>90</v>
      </c>
      <c r="E58" s="11">
        <f>'Nursing Traditional'!E18</f>
        <v>84</v>
      </c>
      <c r="F58" s="80">
        <f>'Nursing Traditional'!F18</f>
        <v>98</v>
      </c>
      <c r="H58" s="46"/>
      <c r="I58" s="65"/>
      <c r="J58" s="46"/>
      <c r="K58" s="65"/>
      <c r="L58" s="72"/>
    </row>
    <row r="59" spans="1:12" ht="18.75" customHeight="1" x14ac:dyDescent="0.25">
      <c r="A59" s="78" t="s">
        <v>64</v>
      </c>
      <c r="B59" s="11">
        <f>'Nursing Online'!B18</f>
        <v>97</v>
      </c>
      <c r="C59" s="11">
        <f>'Nursing Online'!C18</f>
        <v>74</v>
      </c>
      <c r="D59" s="11">
        <f>'Nursing Online'!D18</f>
        <v>79</v>
      </c>
      <c r="E59" s="11">
        <f>'Nursing Online'!E18</f>
        <v>61</v>
      </c>
      <c r="F59" s="80">
        <f>'Nursing Online'!F18</f>
        <v>63</v>
      </c>
      <c r="H59" s="46"/>
      <c r="I59" s="65"/>
      <c r="J59" s="46"/>
      <c r="K59" s="65"/>
      <c r="L59" s="72"/>
    </row>
    <row r="60" spans="1:12" ht="18.75" customHeight="1" x14ac:dyDescent="0.25">
      <c r="A60" s="78" t="s">
        <v>65</v>
      </c>
      <c r="B60" s="11">
        <f>'Physics &amp; Earth Science'!B18</f>
        <v>3</v>
      </c>
      <c r="C60" s="11">
        <f>'Physics &amp; Earth Science'!C18</f>
        <v>2</v>
      </c>
      <c r="D60" s="11">
        <f>'Physics &amp; Earth Science'!D18</f>
        <v>5</v>
      </c>
      <c r="E60" s="11">
        <f>'Physics &amp; Earth Science'!E18</f>
        <v>6</v>
      </c>
      <c r="F60" s="80">
        <f>'Physics &amp; Earth Science'!F18</f>
        <v>6</v>
      </c>
      <c r="H60" s="46"/>
      <c r="I60" s="65"/>
      <c r="J60" s="46"/>
      <c r="K60" s="65"/>
      <c r="L60" s="72"/>
    </row>
    <row r="61" spans="1:12" ht="18.75" customHeight="1" x14ac:dyDescent="0.25">
      <c r="A61" s="78" t="s">
        <v>19</v>
      </c>
      <c r="B61" s="11">
        <f>Psychology!B18</f>
        <v>24</v>
      </c>
      <c r="C61" s="11">
        <f>Psychology!C18</f>
        <v>27</v>
      </c>
      <c r="D61" s="11">
        <f>Psychology!D18</f>
        <v>26</v>
      </c>
      <c r="E61" s="11">
        <f>Psychology!E18</f>
        <v>16</v>
      </c>
      <c r="F61" s="80">
        <f>Psychology!F18</f>
        <v>26</v>
      </c>
      <c r="H61" s="46"/>
      <c r="I61" s="65"/>
      <c r="J61" s="46"/>
      <c r="K61" s="65"/>
      <c r="L61" s="72"/>
    </row>
    <row r="62" spans="1:12" ht="18.75" customHeight="1" x14ac:dyDescent="0.25">
      <c r="A62" s="78" t="s">
        <v>66</v>
      </c>
      <c r="B62" s="11">
        <f>'Secondary Ed'!B18</f>
        <v>54</v>
      </c>
      <c r="C62" s="11">
        <f>'Secondary Ed'!C18</f>
        <v>52</v>
      </c>
      <c r="D62" s="11">
        <f>'Secondary Ed'!D18</f>
        <v>64</v>
      </c>
      <c r="E62" s="11">
        <f>'Secondary Ed'!E18</f>
        <v>48</v>
      </c>
      <c r="F62" s="80">
        <f>'Secondary Ed'!F18</f>
        <v>48</v>
      </c>
      <c r="H62" s="46"/>
      <c r="I62" s="65"/>
      <c r="J62" s="46"/>
      <c r="K62" s="65"/>
      <c r="L62" s="72"/>
    </row>
    <row r="63" spans="1:12" ht="18.75" customHeight="1" x14ac:dyDescent="0.25">
      <c r="A63" s="78" t="s">
        <v>34</v>
      </c>
      <c r="B63" s="11">
        <f>Sociology!B18</f>
        <v>18</v>
      </c>
      <c r="C63" s="11">
        <f>Sociology!C18</f>
        <v>26</v>
      </c>
      <c r="D63" s="11">
        <f>Sociology!D18</f>
        <v>15</v>
      </c>
      <c r="E63" s="11">
        <f>Sociology!E18</f>
        <v>20</v>
      </c>
      <c r="F63" s="80">
        <f>Sociology!F18</f>
        <v>27</v>
      </c>
      <c r="H63" s="46"/>
      <c r="I63" s="65"/>
      <c r="J63" s="46"/>
      <c r="K63" s="65"/>
      <c r="L63" s="72"/>
    </row>
    <row r="64" spans="1:12" ht="18.75" customHeight="1" x14ac:dyDescent="0.25">
      <c r="A64" s="78" t="s">
        <v>67</v>
      </c>
      <c r="B64" s="11">
        <f>'Social Work'!B18</f>
        <v>29</v>
      </c>
      <c r="C64" s="11">
        <f>'Social Work'!C18</f>
        <v>41</v>
      </c>
      <c r="D64" s="11">
        <f>'Social Work'!D18</f>
        <v>56</v>
      </c>
      <c r="E64" s="11">
        <f>'Social Work'!E18</f>
        <v>47</v>
      </c>
      <c r="F64" s="80">
        <f>'Social Work'!F18</f>
        <v>52</v>
      </c>
      <c r="H64" s="46"/>
      <c r="I64" s="65"/>
      <c r="J64" s="46"/>
      <c r="K64" s="65"/>
      <c r="L64" s="72"/>
    </row>
    <row r="65" spans="1:12" ht="19.5" customHeight="1" thickBot="1" x14ac:dyDescent="0.3">
      <c r="A65" s="82" t="s">
        <v>4</v>
      </c>
      <c r="B65" s="295">
        <f>SUM(B37:B64)</f>
        <v>1018</v>
      </c>
      <c r="C65" s="295">
        <f>SUM(C37:C64)</f>
        <v>1010</v>
      </c>
      <c r="D65" s="295">
        <f>SUM(D37:D64)</f>
        <v>1123</v>
      </c>
      <c r="E65" s="296">
        <f>SUM(E37:E64)</f>
        <v>1006</v>
      </c>
      <c r="F65" s="297">
        <f>SUM(F37:F64)</f>
        <v>1080</v>
      </c>
      <c r="H65" s="66"/>
      <c r="I65" s="66"/>
      <c r="J65" s="66"/>
      <c r="K65" s="66"/>
      <c r="L65" s="66"/>
    </row>
    <row r="66" spans="1:12" ht="13.8" thickBot="1" x14ac:dyDescent="0.3">
      <c r="D66" s="9"/>
      <c r="H66" s="3"/>
      <c r="I66" s="3"/>
      <c r="J66" s="3"/>
      <c r="K66" s="3"/>
      <c r="L66" s="3"/>
    </row>
    <row r="67" spans="1:12" s="21" customFormat="1" ht="25.5" customHeight="1" x14ac:dyDescent="0.25">
      <c r="A67" s="344" t="s">
        <v>74</v>
      </c>
      <c r="B67" s="345"/>
      <c r="C67" s="345"/>
      <c r="D67" s="345"/>
      <c r="E67" s="345"/>
      <c r="F67" s="346"/>
      <c r="H67" s="63"/>
      <c r="I67" s="63"/>
      <c r="J67" s="63"/>
      <c r="K67" s="63"/>
      <c r="L67" s="63"/>
    </row>
    <row r="68" spans="1:12" ht="18.75" customHeight="1" x14ac:dyDescent="0.25">
      <c r="A68" s="77" t="s">
        <v>70</v>
      </c>
      <c r="B68" s="322" t="s">
        <v>84</v>
      </c>
      <c r="C68" s="321" t="s">
        <v>88</v>
      </c>
      <c r="D68" s="321" t="s">
        <v>93</v>
      </c>
      <c r="E68" s="323" t="s">
        <v>103</v>
      </c>
      <c r="F68" s="324" t="s">
        <v>116</v>
      </c>
      <c r="H68" s="347"/>
      <c r="I68" s="347"/>
      <c r="J68" s="347"/>
      <c r="K68" s="347"/>
      <c r="L68" s="58"/>
    </row>
    <row r="69" spans="1:12" ht="18.75" customHeight="1" x14ac:dyDescent="0.25">
      <c r="A69" s="78"/>
      <c r="B69" s="47" t="s">
        <v>71</v>
      </c>
      <c r="C69" s="47" t="s">
        <v>71</v>
      </c>
      <c r="D69" s="47" t="s">
        <v>71</v>
      </c>
      <c r="E69" s="47" t="s">
        <v>71</v>
      </c>
      <c r="F69" s="79" t="s">
        <v>71</v>
      </c>
      <c r="H69" s="58"/>
      <c r="I69" s="58"/>
      <c r="J69" s="58"/>
      <c r="K69" s="58"/>
      <c r="L69" s="58"/>
    </row>
    <row r="70" spans="1:12" ht="18.75" customHeight="1" x14ac:dyDescent="0.25">
      <c r="A70" s="78" t="s">
        <v>68</v>
      </c>
      <c r="B70" s="12">
        <f>'Accounting &amp; BL'!B29</f>
        <v>4353</v>
      </c>
      <c r="C70" s="12">
        <f>'Accounting &amp; BL'!C29</f>
        <v>4275</v>
      </c>
      <c r="D70" s="12">
        <f>'Accounting &amp; BL'!D29</f>
        <v>5169</v>
      </c>
      <c r="E70" s="12">
        <f>'Accounting &amp; BL'!E29</f>
        <v>5628</v>
      </c>
      <c r="F70" s="86">
        <f>'Accounting &amp; BL'!F29</f>
        <v>6271</v>
      </c>
      <c r="H70" s="67"/>
      <c r="I70" s="67"/>
      <c r="J70" s="67"/>
      <c r="K70" s="67"/>
      <c r="L70" s="73"/>
    </row>
    <row r="71" spans="1:12" ht="18.75" customHeight="1" x14ac:dyDescent="0.25">
      <c r="A71" s="78" t="s">
        <v>15</v>
      </c>
      <c r="B71" s="11">
        <f>Art!B29</f>
        <v>4941</v>
      </c>
      <c r="C71" s="11">
        <f>Art!C29</f>
        <v>4833</v>
      </c>
      <c r="D71" s="11">
        <f>Art!D29</f>
        <v>4251</v>
      </c>
      <c r="E71" s="11">
        <f>Art!E29</f>
        <v>4077</v>
      </c>
      <c r="F71" s="80">
        <f>Art!F29</f>
        <v>4251</v>
      </c>
      <c r="H71" s="46"/>
      <c r="I71" s="65"/>
      <c r="J71" s="46"/>
      <c r="K71" s="65"/>
      <c r="L71" s="72"/>
    </row>
    <row r="72" spans="1:12" ht="18.75" customHeight="1" x14ac:dyDescent="0.25">
      <c r="A72" s="78" t="s">
        <v>16</v>
      </c>
      <c r="B72" s="11">
        <f>Biology!B29</f>
        <v>9281</v>
      </c>
      <c r="C72" s="11">
        <f>Biology!C29</f>
        <v>9100</v>
      </c>
      <c r="D72" s="11">
        <f>Biology!D29</f>
        <v>9055</v>
      </c>
      <c r="E72" s="11">
        <f>Biology!E29</f>
        <v>8850</v>
      </c>
      <c r="F72" s="80">
        <f>Biology!F29</f>
        <v>9094</v>
      </c>
      <c r="H72" s="46"/>
      <c r="I72" s="65"/>
      <c r="J72" s="46"/>
      <c r="K72" s="65"/>
      <c r="L72" s="72"/>
    </row>
    <row r="73" spans="1:12" ht="18.75" customHeight="1" x14ac:dyDescent="0.25">
      <c r="A73" s="78" t="s">
        <v>52</v>
      </c>
      <c r="B73" s="11">
        <f>'Chemistry&amp;IH'!B29</f>
        <v>3973</v>
      </c>
      <c r="C73" s="11">
        <f>'Chemistry&amp;IH'!C29</f>
        <v>4240</v>
      </c>
      <c r="D73" s="11">
        <f>'Chemistry&amp;IH'!D29</f>
        <v>4043</v>
      </c>
      <c r="E73" s="11">
        <f>'Chemistry&amp;IH'!E29</f>
        <v>3968</v>
      </c>
      <c r="F73" s="80">
        <f>'Chemistry&amp;IH'!F29</f>
        <v>4280</v>
      </c>
      <c r="H73" s="46"/>
      <c r="I73" s="65"/>
      <c r="J73" s="46"/>
      <c r="K73" s="65"/>
      <c r="L73" s="72"/>
    </row>
    <row r="74" spans="1:12" ht="18.75" customHeight="1" x14ac:dyDescent="0.25">
      <c r="A74" s="78" t="s">
        <v>53</v>
      </c>
      <c r="B74" s="11">
        <f>Communications!B29</f>
        <v>8270</v>
      </c>
      <c r="C74" s="11">
        <f>Communications!C29</f>
        <v>7966</v>
      </c>
      <c r="D74" s="11">
        <f>Communications!D29</f>
        <v>7042</v>
      </c>
      <c r="E74" s="11">
        <f>Communications!E29</f>
        <v>6898</v>
      </c>
      <c r="F74" s="80">
        <f>Communications!F29</f>
        <v>7333</v>
      </c>
      <c r="H74" s="46"/>
      <c r="I74" s="65"/>
      <c r="J74" s="46"/>
      <c r="K74" s="65"/>
      <c r="L74" s="72"/>
    </row>
    <row r="75" spans="1:12" ht="18.75" customHeight="1" x14ac:dyDescent="0.25">
      <c r="A75" s="78" t="s">
        <v>25</v>
      </c>
      <c r="B75" s="11">
        <f>'CS &amp; CIS'!B29</f>
        <v>6900</v>
      </c>
      <c r="C75" s="11">
        <f>'CS &amp; CIS'!C29</f>
        <v>6789</v>
      </c>
      <c r="D75" s="11">
        <f>'CS &amp; CIS'!D29</f>
        <v>6231</v>
      </c>
      <c r="E75" s="11">
        <f>'CS &amp; CIS'!E29</f>
        <v>5943</v>
      </c>
      <c r="F75" s="80">
        <f>'CS &amp; CIS'!F29</f>
        <v>6360</v>
      </c>
      <c r="H75" s="46"/>
      <c r="I75" s="65"/>
      <c r="J75" s="46"/>
      <c r="K75" s="65"/>
      <c r="L75" s="72"/>
    </row>
    <row r="76" spans="1:12" ht="18.75" customHeight="1" x14ac:dyDescent="0.25">
      <c r="A76" s="78" t="s">
        <v>39</v>
      </c>
      <c r="B76" s="11">
        <f>'Politics, Justice &amp; Law'!B29</f>
        <v>3054</v>
      </c>
      <c r="C76" s="11">
        <f>'Politics, Justice &amp; Law'!C29</f>
        <v>3558</v>
      </c>
      <c r="D76" s="11">
        <f>'Politics, Justice &amp; Law'!D29</f>
        <v>2887</v>
      </c>
      <c r="E76" s="11">
        <f>'Politics, Justice &amp; Law'!E29</f>
        <v>2296</v>
      </c>
      <c r="F76" s="80">
        <f>'Politics, Justice &amp; Law'!F29</f>
        <v>4294</v>
      </c>
      <c r="H76" s="46"/>
      <c r="I76" s="65"/>
      <c r="J76" s="46"/>
      <c r="K76" s="65"/>
      <c r="L76" s="72"/>
    </row>
    <row r="77" spans="1:12" ht="18.75" customHeight="1" x14ac:dyDescent="0.25">
      <c r="A77" s="78" t="s">
        <v>54</v>
      </c>
      <c r="B77" s="11"/>
      <c r="C77" s="11"/>
      <c r="D77" s="11"/>
      <c r="E77" s="11"/>
      <c r="F77" s="80"/>
      <c r="H77" s="46"/>
      <c r="I77" s="65"/>
      <c r="J77" s="46"/>
      <c r="K77" s="65"/>
      <c r="L77" s="72"/>
    </row>
    <row r="78" spans="1:12" ht="18.75" customHeight="1" x14ac:dyDescent="0.25">
      <c r="A78" s="78" t="s">
        <v>55</v>
      </c>
      <c r="B78" s="11">
        <f>'Econ &amp; Finance'!B29</f>
        <v>5631</v>
      </c>
      <c r="C78" s="11">
        <f>'Econ &amp; Finance'!C29</f>
        <v>5823</v>
      </c>
      <c r="D78" s="11">
        <f>'Econ &amp; Finance'!D29</f>
        <v>6042</v>
      </c>
      <c r="E78" s="11">
        <f>'Econ &amp; Finance'!E29</f>
        <v>5991</v>
      </c>
      <c r="F78" s="80">
        <f>'Econ &amp; Finance'!F29</f>
        <v>6141</v>
      </c>
      <c r="H78" s="46"/>
      <c r="I78" s="65"/>
      <c r="J78" s="46"/>
      <c r="K78" s="65"/>
      <c r="L78" s="72"/>
    </row>
    <row r="79" spans="1:12" ht="18.75" customHeight="1" x14ac:dyDescent="0.25">
      <c r="A79" s="78" t="s">
        <v>56</v>
      </c>
      <c r="B79" s="11">
        <f>'Elementary Ed'!B29</f>
        <v>4444</v>
      </c>
      <c r="C79" s="11">
        <f>'Elementary Ed'!C29</f>
        <v>4127</v>
      </c>
      <c r="D79" s="11">
        <f>'Elementary Ed'!D29</f>
        <v>3641</v>
      </c>
      <c r="E79" s="11">
        <f>'Elementary Ed'!E29</f>
        <v>4081</v>
      </c>
      <c r="F79" s="80">
        <f>'Elementary Ed'!F29</f>
        <v>4300</v>
      </c>
      <c r="H79" s="46"/>
      <c r="I79" s="65"/>
      <c r="J79" s="46"/>
      <c r="K79" s="65"/>
      <c r="L79" s="72"/>
    </row>
    <row r="80" spans="1:12" ht="18.75" customHeight="1" x14ac:dyDescent="0.25">
      <c r="A80" s="78" t="s">
        <v>57</v>
      </c>
      <c r="B80" s="11">
        <f>'Entertainment Industry'!B29</f>
        <v>1257</v>
      </c>
      <c r="C80" s="11">
        <f>'Entertainment Industry'!C29</f>
        <v>1634</v>
      </c>
      <c r="D80" s="11">
        <f>'Entertainment Industry'!D29</f>
        <v>1946</v>
      </c>
      <c r="E80" s="11">
        <f>'Entertainment Industry'!E29</f>
        <v>1829</v>
      </c>
      <c r="F80" s="80">
        <f>'Entertainment Industry'!F29</f>
        <v>2530</v>
      </c>
      <c r="H80" s="46"/>
      <c r="I80" s="65"/>
      <c r="J80" s="46"/>
      <c r="K80" s="65"/>
      <c r="L80" s="72"/>
    </row>
    <row r="81" spans="1:12" ht="18.75" customHeight="1" x14ac:dyDescent="0.25">
      <c r="A81" s="78" t="s">
        <v>17</v>
      </c>
      <c r="B81" s="11">
        <f>English!B29</f>
        <v>16179</v>
      </c>
      <c r="C81" s="11">
        <f>English!C29</f>
        <v>15655</v>
      </c>
      <c r="D81" s="11">
        <f>English!D29</f>
        <v>14829</v>
      </c>
      <c r="E81" s="11">
        <f>English!E29</f>
        <v>14980</v>
      </c>
      <c r="F81" s="80">
        <f>English!F29</f>
        <v>16619</v>
      </c>
      <c r="H81" s="46"/>
      <c r="I81" s="65"/>
      <c r="J81" s="46"/>
      <c r="K81" s="65"/>
      <c r="L81" s="72"/>
    </row>
    <row r="82" spans="1:12" ht="18.75" customHeight="1" x14ac:dyDescent="0.25">
      <c r="A82" s="78" t="s">
        <v>58</v>
      </c>
      <c r="B82" s="11">
        <f>'Foreign Language'!B29</f>
        <v>3500</v>
      </c>
      <c r="C82" s="11">
        <f>'Foreign Language'!C29</f>
        <v>3057</v>
      </c>
      <c r="D82" s="11">
        <f>'Foreign Language'!D29</f>
        <v>3099</v>
      </c>
      <c r="E82" s="11">
        <f>'Foreign Language'!E29</f>
        <v>2955</v>
      </c>
      <c r="F82" s="80">
        <f>'Foreign Language'!F29</f>
        <v>2982</v>
      </c>
      <c r="H82" s="46"/>
      <c r="I82" s="65"/>
      <c r="J82" s="46"/>
      <c r="K82" s="65"/>
      <c r="L82" s="72"/>
    </row>
    <row r="83" spans="1:12" ht="18.75" customHeight="1" x14ac:dyDescent="0.25">
      <c r="A83" s="78" t="s">
        <v>36</v>
      </c>
      <c r="B83" s="11">
        <f>Geography!B29</f>
        <v>5834</v>
      </c>
      <c r="C83" s="11">
        <f>Geography!C29</f>
        <v>5675</v>
      </c>
      <c r="D83" s="11">
        <f>Geography!D29</f>
        <v>5292</v>
      </c>
      <c r="E83" s="11">
        <f>Geography!E29</f>
        <v>4806</v>
      </c>
      <c r="F83" s="80">
        <f>Geography!F29</f>
        <v>5275</v>
      </c>
      <c r="H83" s="46"/>
      <c r="I83" s="65"/>
      <c r="J83" s="46"/>
      <c r="K83" s="65"/>
      <c r="L83" s="72"/>
    </row>
    <row r="84" spans="1:12" ht="18.75" customHeight="1" x14ac:dyDescent="0.25">
      <c r="A84" s="78" t="s">
        <v>29</v>
      </c>
      <c r="B84" s="11">
        <f>HES!B29</f>
        <v>5655</v>
      </c>
      <c r="C84" s="11">
        <f>HES!C29</f>
        <v>5184</v>
      </c>
      <c r="D84" s="11">
        <f>HES!D29</f>
        <v>5037</v>
      </c>
      <c r="E84" s="11">
        <f>HES!E29</f>
        <v>4699</v>
      </c>
      <c r="F84" s="80">
        <f>HES!F29</f>
        <v>4522</v>
      </c>
      <c r="H84" s="46"/>
      <c r="I84" s="65"/>
      <c r="J84" s="46"/>
      <c r="K84" s="65"/>
      <c r="L84" s="72"/>
    </row>
    <row r="85" spans="1:12" ht="18.75" customHeight="1" x14ac:dyDescent="0.25">
      <c r="A85" s="78" t="s">
        <v>59</v>
      </c>
      <c r="B85" s="11">
        <f>_History!B29</f>
        <v>14794</v>
      </c>
      <c r="C85" s="11">
        <f>_History!C29</f>
        <v>13736</v>
      </c>
      <c r="D85" s="11">
        <f>_History!D29</f>
        <v>12177</v>
      </c>
      <c r="E85" s="11">
        <f>_History!E29</f>
        <v>11950</v>
      </c>
      <c r="F85" s="80">
        <f>_History!F29</f>
        <v>10233</v>
      </c>
      <c r="H85" s="46"/>
      <c r="I85" s="65"/>
      <c r="J85" s="46"/>
      <c r="K85" s="65"/>
      <c r="L85" s="72"/>
    </row>
    <row r="86" spans="1:12" ht="18.75" customHeight="1" x14ac:dyDescent="0.25">
      <c r="A86" s="78" t="s">
        <v>60</v>
      </c>
      <c r="B86" s="11">
        <f>HPER!B29</f>
        <v>7399</v>
      </c>
      <c r="C86" s="11">
        <f>HPER!C29</f>
        <v>7911</v>
      </c>
      <c r="D86" s="11">
        <f>HPER!D29</f>
        <v>8405</v>
      </c>
      <c r="E86" s="11">
        <f>HPER!E29</f>
        <v>8056</v>
      </c>
      <c r="F86" s="80">
        <f>HPER!F29</f>
        <v>8906</v>
      </c>
      <c r="H86" s="46"/>
      <c r="I86" s="65"/>
      <c r="J86" s="46"/>
      <c r="K86" s="65"/>
      <c r="L86" s="72"/>
    </row>
    <row r="87" spans="1:12" ht="18.75" customHeight="1" x14ac:dyDescent="0.25">
      <c r="A87" s="81" t="s">
        <v>83</v>
      </c>
      <c r="B87" s="11">
        <f>'Interdisciplinary Studies'!B29</f>
        <v>237</v>
      </c>
      <c r="C87" s="11">
        <f>'Interdisciplinary Studies'!C29</f>
        <v>356</v>
      </c>
      <c r="D87" s="11">
        <f>'Interdisciplinary Studies'!D29</f>
        <v>419</v>
      </c>
      <c r="E87" s="11">
        <f>'Interdisciplinary Studies'!E29</f>
        <v>307</v>
      </c>
      <c r="F87" s="80">
        <f>'Interdisciplinary Studies'!F29</f>
        <v>286</v>
      </c>
      <c r="H87" s="46"/>
      <c r="I87" s="65"/>
      <c r="J87" s="46"/>
      <c r="K87" s="65"/>
      <c r="L87" s="72"/>
    </row>
    <row r="88" spans="1:12" ht="18.75" customHeight="1" x14ac:dyDescent="0.25">
      <c r="A88" s="78" t="s">
        <v>61</v>
      </c>
      <c r="B88" s="11">
        <f>Mathematics!B29</f>
        <v>11465</v>
      </c>
      <c r="C88" s="11">
        <f>Mathematics!C29</f>
        <v>11078</v>
      </c>
      <c r="D88" s="11">
        <f>Mathematics!D29</f>
        <v>10319</v>
      </c>
      <c r="E88" s="11">
        <f>Mathematics!E29</f>
        <v>10211</v>
      </c>
      <c r="F88" s="80">
        <f>Mathematics!F29</f>
        <v>10314</v>
      </c>
      <c r="H88" s="46"/>
      <c r="I88" s="65"/>
      <c r="J88" s="46"/>
      <c r="K88" s="65"/>
      <c r="L88" s="72"/>
    </row>
    <row r="89" spans="1:12" ht="18.75" customHeight="1" x14ac:dyDescent="0.25">
      <c r="A89" s="78" t="s">
        <v>69</v>
      </c>
      <c r="B89" s="11">
        <f>'Mgt &amp; Marketing'!B29</f>
        <v>9235</v>
      </c>
      <c r="C89" s="11">
        <f>'Mgt &amp; Marketing'!C29</f>
        <v>9532</v>
      </c>
      <c r="D89" s="11">
        <f>'Mgt &amp; Marketing'!D29</f>
        <v>10788</v>
      </c>
      <c r="E89" s="11">
        <f>'Mgt &amp; Marketing'!E29</f>
        <v>10169</v>
      </c>
      <c r="F89" s="80">
        <f>'Mgt &amp; Marketing'!F29</f>
        <v>11167</v>
      </c>
      <c r="H89" s="46"/>
      <c r="I89" s="65"/>
      <c r="J89" s="46"/>
      <c r="K89" s="65"/>
      <c r="L89" s="72"/>
    </row>
    <row r="90" spans="1:12" ht="18.75" customHeight="1" x14ac:dyDescent="0.25">
      <c r="A90" s="78" t="s">
        <v>62</v>
      </c>
      <c r="B90" s="11">
        <f>Music!B29</f>
        <v>4613</v>
      </c>
      <c r="C90" s="11">
        <f>Music!C29</f>
        <v>4659</v>
      </c>
      <c r="D90" s="11">
        <f>Music!D29</f>
        <v>4704</v>
      </c>
      <c r="E90" s="11">
        <f>Music!E29</f>
        <v>4146</v>
      </c>
      <c r="F90" s="80">
        <f>Music!F29</f>
        <v>3744</v>
      </c>
      <c r="H90" s="46"/>
      <c r="I90" s="65"/>
      <c r="J90" s="46"/>
      <c r="K90" s="65"/>
      <c r="L90" s="72"/>
    </row>
    <row r="91" spans="1:12" ht="18.75" customHeight="1" x14ac:dyDescent="0.25">
      <c r="A91" s="78" t="s">
        <v>63</v>
      </c>
      <c r="B91" s="11">
        <f>'Nursing Traditional'!B29</f>
        <v>6159</v>
      </c>
      <c r="C91" s="11">
        <f>'Nursing Traditional'!C29</f>
        <v>6598</v>
      </c>
      <c r="D91" s="11">
        <f>'Nursing Traditional'!D29</f>
        <v>6706</v>
      </c>
      <c r="E91" s="11">
        <f>'Nursing Traditional'!E29</f>
        <v>6402</v>
      </c>
      <c r="F91" s="80">
        <f>'Nursing Traditional'!F29</f>
        <v>7035</v>
      </c>
      <c r="H91" s="46"/>
      <c r="I91" s="65"/>
      <c r="J91" s="46"/>
      <c r="K91" s="65"/>
      <c r="L91" s="72"/>
    </row>
    <row r="92" spans="1:12" ht="18.75" customHeight="1" x14ac:dyDescent="0.25">
      <c r="A92" s="78" t="s">
        <v>64</v>
      </c>
      <c r="B92" s="11">
        <f>'Nursing Online'!B29</f>
        <v>3966</v>
      </c>
      <c r="C92" s="11">
        <f>'Nursing Online'!C29</f>
        <v>3630</v>
      </c>
      <c r="D92" s="11">
        <f>'Nursing Online'!D29</f>
        <v>3738</v>
      </c>
      <c r="E92" s="11">
        <f>'Nursing Online'!E29</f>
        <v>2904</v>
      </c>
      <c r="F92" s="80">
        <f>'Nursing Online'!F29</f>
        <v>1881</v>
      </c>
      <c r="H92" s="46"/>
      <c r="I92" s="65"/>
      <c r="J92" s="46"/>
      <c r="K92" s="65"/>
      <c r="L92" s="72"/>
    </row>
    <row r="93" spans="1:12" ht="18.75" customHeight="1" x14ac:dyDescent="0.25">
      <c r="A93" s="78" t="s">
        <v>65</v>
      </c>
      <c r="B93" s="11">
        <f>'Physics &amp; Earth Science'!B29</f>
        <v>3253</v>
      </c>
      <c r="C93" s="11">
        <f>'Physics &amp; Earth Science'!C29</f>
        <v>3314</v>
      </c>
      <c r="D93" s="11">
        <f>'Physics &amp; Earth Science'!D29</f>
        <v>3060</v>
      </c>
      <c r="E93" s="11">
        <f>'Physics &amp; Earth Science'!E29</f>
        <v>2752</v>
      </c>
      <c r="F93" s="80">
        <f>'Physics &amp; Earth Science'!F29</f>
        <v>3152</v>
      </c>
      <c r="H93" s="46"/>
      <c r="I93" s="65"/>
      <c r="J93" s="46"/>
      <c r="K93" s="65"/>
      <c r="L93" s="72"/>
    </row>
    <row r="94" spans="1:12" ht="18.75" customHeight="1" x14ac:dyDescent="0.25">
      <c r="A94" s="78" t="s">
        <v>19</v>
      </c>
      <c r="B94" s="11">
        <f>Psychology!B29</f>
        <v>4178</v>
      </c>
      <c r="C94" s="11">
        <f>Psychology!C29</f>
        <v>4160</v>
      </c>
      <c r="D94" s="11">
        <f>Psychology!D29</f>
        <v>3870</v>
      </c>
      <c r="E94" s="11">
        <f>Psychology!E29</f>
        <v>3623</v>
      </c>
      <c r="F94" s="80">
        <f>Psychology!F29</f>
        <v>4030</v>
      </c>
      <c r="H94" s="46"/>
      <c r="I94" s="65"/>
      <c r="J94" s="46"/>
      <c r="K94" s="65"/>
      <c r="L94" s="72"/>
    </row>
    <row r="95" spans="1:12" ht="18.75" customHeight="1" x14ac:dyDescent="0.25">
      <c r="A95" s="78" t="s">
        <v>66</v>
      </c>
      <c r="B95" s="11">
        <f>'Secondary Ed'!B29</f>
        <v>4805</v>
      </c>
      <c r="C95" s="11">
        <f>'Secondary Ed'!C29</f>
        <v>4259</v>
      </c>
      <c r="D95" s="11">
        <f>'Secondary Ed'!D29</f>
        <v>3767</v>
      </c>
      <c r="E95" s="11">
        <f>'Secondary Ed'!E29</f>
        <v>3311</v>
      </c>
      <c r="F95" s="80">
        <f>'Secondary Ed'!F29</f>
        <v>3184</v>
      </c>
      <c r="H95" s="46"/>
      <c r="I95" s="65"/>
      <c r="J95" s="46"/>
      <c r="K95" s="65"/>
      <c r="L95" s="72"/>
    </row>
    <row r="96" spans="1:12" ht="18.75" customHeight="1" x14ac:dyDescent="0.25">
      <c r="A96" s="78" t="s">
        <v>34</v>
      </c>
      <c r="B96" s="11">
        <f>Sociology!B29</f>
        <v>4509</v>
      </c>
      <c r="C96" s="11">
        <f>Sociology!C29</f>
        <v>4419</v>
      </c>
      <c r="D96" s="11">
        <f>Sociology!D29</f>
        <v>3849</v>
      </c>
      <c r="E96" s="11">
        <f>Sociology!E29</f>
        <v>3617</v>
      </c>
      <c r="F96" s="80">
        <f>Sociology!F29</f>
        <v>3741</v>
      </c>
      <c r="H96" s="46"/>
      <c r="I96" s="65"/>
      <c r="J96" s="46"/>
      <c r="K96" s="65"/>
      <c r="L96" s="72"/>
    </row>
    <row r="97" spans="1:12" ht="18.75" customHeight="1" x14ac:dyDescent="0.25">
      <c r="A97" s="78" t="s">
        <v>67</v>
      </c>
      <c r="B97" s="11">
        <f>'Social Work'!B29</f>
        <v>2358</v>
      </c>
      <c r="C97" s="11">
        <f>'Social Work'!C29</f>
        <v>2518</v>
      </c>
      <c r="D97" s="11">
        <f>'Social Work'!D29</f>
        <v>2694</v>
      </c>
      <c r="E97" s="11">
        <f>'Social Work'!E29</f>
        <v>2652</v>
      </c>
      <c r="F97" s="80">
        <f>'Social Work'!F29</f>
        <v>3048</v>
      </c>
      <c r="H97" s="46"/>
      <c r="I97" s="65"/>
      <c r="J97" s="46"/>
      <c r="K97" s="65"/>
      <c r="L97" s="72"/>
    </row>
    <row r="98" spans="1:12" s="1" customFormat="1" ht="19.5" customHeight="1" thickBot="1" x14ac:dyDescent="0.3">
      <c r="A98" s="82" t="s">
        <v>4</v>
      </c>
      <c r="B98" s="295">
        <f>SUM(B70:B97)</f>
        <v>160243</v>
      </c>
      <c r="C98" s="295">
        <f>SUM(C70:C97)</f>
        <v>158086</v>
      </c>
      <c r="D98" s="295">
        <f>SUM(D70:D97)</f>
        <v>153060</v>
      </c>
      <c r="E98" s="296">
        <f>SUM(E70:E97)</f>
        <v>147101</v>
      </c>
      <c r="F98" s="297">
        <f>SUM(F70:F97)</f>
        <v>154973</v>
      </c>
      <c r="H98" s="66"/>
      <c r="I98" s="66"/>
      <c r="J98" s="66"/>
      <c r="K98" s="66"/>
      <c r="L98" s="66"/>
    </row>
    <row r="99" spans="1:12" ht="13.8" thickBot="1" x14ac:dyDescent="0.3">
      <c r="D99" s="9"/>
      <c r="H99" s="3"/>
      <c r="I99" s="3"/>
      <c r="J99" s="3"/>
      <c r="K99" s="3"/>
      <c r="L99" s="3"/>
    </row>
    <row r="100" spans="1:12" s="21" customFormat="1" ht="25.5" customHeight="1" x14ac:dyDescent="0.25">
      <c r="A100" s="344" t="s">
        <v>81</v>
      </c>
      <c r="B100" s="345"/>
      <c r="C100" s="345"/>
      <c r="D100" s="345"/>
      <c r="E100" s="345"/>
      <c r="F100" s="346"/>
      <c r="H100" s="63"/>
      <c r="I100" s="63"/>
      <c r="J100" s="63"/>
      <c r="K100" s="63"/>
      <c r="L100" s="63"/>
    </row>
    <row r="101" spans="1:12" s="13" customFormat="1" ht="18.75" customHeight="1" x14ac:dyDescent="0.25">
      <c r="A101" s="77" t="s">
        <v>70</v>
      </c>
      <c r="B101" s="322" t="s">
        <v>84</v>
      </c>
      <c r="C101" s="321" t="s">
        <v>88</v>
      </c>
      <c r="D101" s="321" t="s">
        <v>93</v>
      </c>
      <c r="E101" s="323" t="s">
        <v>103</v>
      </c>
      <c r="F101" s="324" t="s">
        <v>116</v>
      </c>
      <c r="H101" s="347"/>
      <c r="I101" s="347"/>
      <c r="J101" s="347"/>
      <c r="K101" s="347"/>
      <c r="L101" s="58"/>
    </row>
    <row r="102" spans="1:12" ht="18.75" customHeight="1" x14ac:dyDescent="0.25">
      <c r="A102" s="78"/>
      <c r="B102" s="47" t="s">
        <v>71</v>
      </c>
      <c r="C102" s="47" t="s">
        <v>71</v>
      </c>
      <c r="D102" s="47" t="s">
        <v>71</v>
      </c>
      <c r="E102" s="47" t="s">
        <v>71</v>
      </c>
      <c r="F102" s="79" t="s">
        <v>71</v>
      </c>
      <c r="H102" s="58"/>
      <c r="I102" s="58"/>
      <c r="J102" s="58"/>
      <c r="K102" s="58"/>
      <c r="L102" s="58"/>
    </row>
    <row r="103" spans="1:12" ht="18.75" customHeight="1" x14ac:dyDescent="0.25">
      <c r="A103" s="78" t="s">
        <v>68</v>
      </c>
      <c r="B103" s="10">
        <f>'Accounting &amp; BL'!B35</f>
        <v>25.5</v>
      </c>
      <c r="C103" s="10">
        <f>'Accounting &amp; BL'!C35</f>
        <v>26.4</v>
      </c>
      <c r="D103" s="10">
        <f>'Accounting &amp; BL'!D35</f>
        <v>24.8</v>
      </c>
      <c r="E103" s="10">
        <f>'Accounting &amp; BL'!E35</f>
        <v>26.8</v>
      </c>
      <c r="F103" s="84">
        <f>'Accounting &amp; BL'!F35</f>
        <v>28.3</v>
      </c>
      <c r="H103" s="68"/>
      <c r="I103" s="68"/>
      <c r="J103" s="68"/>
      <c r="K103" s="68"/>
      <c r="L103" s="68"/>
    </row>
    <row r="104" spans="1:12" ht="18.75" customHeight="1" x14ac:dyDescent="0.25">
      <c r="A104" s="78" t="s">
        <v>15</v>
      </c>
      <c r="B104" s="10">
        <f>Art!B35</f>
        <v>22.6</v>
      </c>
      <c r="C104" s="10">
        <f>Art!C35</f>
        <v>23.2</v>
      </c>
      <c r="D104" s="10">
        <f>Art!D35</f>
        <v>21.8</v>
      </c>
      <c r="E104" s="10">
        <f>Art!E35</f>
        <v>21.5</v>
      </c>
      <c r="F104" s="84">
        <f>Art!F35</f>
        <v>22.7</v>
      </c>
      <c r="H104" s="69"/>
      <c r="I104" s="70"/>
      <c r="J104" s="69"/>
      <c r="K104" s="70"/>
      <c r="L104" s="69"/>
    </row>
    <row r="105" spans="1:12" ht="18.75" customHeight="1" x14ac:dyDescent="0.25">
      <c r="A105" s="78" t="s">
        <v>16</v>
      </c>
      <c r="B105" s="10">
        <f>Biology!B35</f>
        <v>25.7</v>
      </c>
      <c r="C105" s="10">
        <f>Biology!C35</f>
        <v>23.2</v>
      </c>
      <c r="D105" s="10">
        <f>Biology!D35</f>
        <v>25.4</v>
      </c>
      <c r="E105" s="10">
        <f>Biology!E35</f>
        <v>25.02</v>
      </c>
      <c r="F105" s="84">
        <f>Biology!F35</f>
        <v>25.7</v>
      </c>
      <c r="H105" s="69"/>
      <c r="I105" s="70"/>
      <c r="J105" s="69"/>
      <c r="K105" s="70"/>
      <c r="L105" s="69"/>
    </row>
    <row r="106" spans="1:12" ht="18.75" customHeight="1" x14ac:dyDescent="0.25">
      <c r="A106" s="78" t="s">
        <v>52</v>
      </c>
      <c r="B106" s="10">
        <f>'Chemistry&amp;IH'!B35</f>
        <v>22</v>
      </c>
      <c r="C106" s="10">
        <f>'Chemistry&amp;IH'!C35</f>
        <v>21.7</v>
      </c>
      <c r="D106" s="10">
        <f>'Chemistry&amp;IH'!D35</f>
        <v>22.3</v>
      </c>
      <c r="E106" s="10">
        <f>'Chemistry&amp;IH'!E35</f>
        <v>21.7</v>
      </c>
      <c r="F106" s="84">
        <f>'Chemistry&amp;IH'!F35</f>
        <v>24.6</v>
      </c>
      <c r="H106" s="69"/>
      <c r="I106" s="70"/>
      <c r="J106" s="69"/>
      <c r="K106" s="70"/>
      <c r="L106" s="69"/>
    </row>
    <row r="107" spans="1:12" ht="18.75" customHeight="1" x14ac:dyDescent="0.25">
      <c r="A107" s="78" t="s">
        <v>53</v>
      </c>
      <c r="B107" s="10">
        <f>Communications!B35</f>
        <v>20</v>
      </c>
      <c r="C107" s="10">
        <f>Communications!C35</f>
        <v>18.3</v>
      </c>
      <c r="D107" s="10">
        <f>Communications!D35</f>
        <v>18.8</v>
      </c>
      <c r="E107" s="10">
        <f>Communications!E35</f>
        <v>18.899999999999999</v>
      </c>
      <c r="F107" s="84">
        <f>Communications!F35</f>
        <v>15.4</v>
      </c>
      <c r="H107" s="69"/>
      <c r="I107" s="70"/>
      <c r="J107" s="69"/>
      <c r="K107" s="70"/>
      <c r="L107" s="69"/>
    </row>
    <row r="108" spans="1:12" ht="18.75" customHeight="1" x14ac:dyDescent="0.25">
      <c r="A108" s="78" t="s">
        <v>25</v>
      </c>
      <c r="B108" s="10">
        <f>'CS &amp; CIS'!B35</f>
        <v>21.5</v>
      </c>
      <c r="C108" s="10">
        <f>'CS &amp; CIS'!C35</f>
        <v>19.899999999999999</v>
      </c>
      <c r="D108" s="10">
        <f>'CS &amp; CIS'!D35</f>
        <v>20</v>
      </c>
      <c r="E108" s="10">
        <f>'CS &amp; CIS'!E35</f>
        <v>19.7</v>
      </c>
      <c r="F108" s="84">
        <f>'CS &amp; CIS'!F35</f>
        <v>20.2</v>
      </c>
      <c r="H108" s="69"/>
      <c r="I108" s="70"/>
      <c r="J108" s="69"/>
      <c r="K108" s="70"/>
      <c r="L108" s="69"/>
    </row>
    <row r="109" spans="1:12" ht="18.75" customHeight="1" x14ac:dyDescent="0.25">
      <c r="A109" s="78" t="s">
        <v>39</v>
      </c>
      <c r="B109" s="10">
        <f>'Politics, Justice &amp; Law'!B35</f>
        <v>31.5</v>
      </c>
      <c r="C109" s="10">
        <f>'Politics, Justice &amp; Law'!C35</f>
        <v>23.3</v>
      </c>
      <c r="D109" s="10">
        <f>'Politics, Justice &amp; Law'!D35</f>
        <v>19.399999999999999</v>
      </c>
      <c r="E109" s="10">
        <f>'Politics, Justice &amp; Law'!E35</f>
        <v>15.5</v>
      </c>
      <c r="F109" s="84">
        <f>'Politics, Justice &amp; Law'!F35</f>
        <v>18.399999999999999</v>
      </c>
      <c r="H109" s="69"/>
      <c r="I109" s="70"/>
      <c r="J109" s="69"/>
      <c r="K109" s="70"/>
      <c r="L109" s="69"/>
    </row>
    <row r="110" spans="1:12" ht="18.75" customHeight="1" x14ac:dyDescent="0.25">
      <c r="A110" s="78" t="s">
        <v>54</v>
      </c>
      <c r="B110" s="10"/>
      <c r="C110" s="10"/>
      <c r="D110" s="10"/>
      <c r="E110" s="10"/>
      <c r="F110" s="84"/>
      <c r="H110" s="69"/>
      <c r="I110" s="70"/>
      <c r="J110" s="69"/>
      <c r="K110" s="70"/>
      <c r="L110" s="69"/>
    </row>
    <row r="111" spans="1:12" ht="18.75" customHeight="1" x14ac:dyDescent="0.25">
      <c r="A111" s="78" t="s">
        <v>55</v>
      </c>
      <c r="B111" s="10">
        <f>'Econ &amp; Finance'!B35</f>
        <v>30.7</v>
      </c>
      <c r="C111" s="10">
        <f>'Econ &amp; Finance'!C35</f>
        <v>29.4</v>
      </c>
      <c r="D111" s="10">
        <f>'Econ &amp; Finance'!D35</f>
        <v>31.5</v>
      </c>
      <c r="E111" s="10">
        <f>'Econ &amp; Finance'!E35</f>
        <v>30.9</v>
      </c>
      <c r="F111" s="84">
        <f>'Econ &amp; Finance'!F35</f>
        <v>29.8</v>
      </c>
      <c r="H111" s="69"/>
      <c r="I111" s="70"/>
      <c r="J111" s="69"/>
      <c r="K111" s="70"/>
      <c r="L111" s="69"/>
    </row>
    <row r="112" spans="1:12" ht="18.75" customHeight="1" x14ac:dyDescent="0.25">
      <c r="A112" s="78" t="s">
        <v>56</v>
      </c>
      <c r="B112" s="10">
        <f>'Elementary Ed'!B35</f>
        <v>22.7</v>
      </c>
      <c r="C112" s="10">
        <f>'Elementary Ed'!C35</f>
        <v>19.2</v>
      </c>
      <c r="D112" s="10">
        <f>'Elementary Ed'!D35</f>
        <v>17.8</v>
      </c>
      <c r="E112" s="10">
        <f>'Elementary Ed'!E35</f>
        <v>19.5</v>
      </c>
      <c r="F112" s="84">
        <f>'Elementary Ed'!F35</f>
        <v>20.5</v>
      </c>
      <c r="H112" s="69"/>
      <c r="I112" s="70"/>
      <c r="J112" s="69"/>
      <c r="K112" s="70"/>
      <c r="L112" s="69"/>
    </row>
    <row r="113" spans="1:12" ht="18.75" customHeight="1" x14ac:dyDescent="0.25">
      <c r="A113" s="78" t="s">
        <v>57</v>
      </c>
      <c r="B113" s="10">
        <f>'Entertainment Industry'!B35</f>
        <v>18.2</v>
      </c>
      <c r="C113" s="10">
        <f>'Entertainment Industry'!C35</f>
        <v>19.3</v>
      </c>
      <c r="D113" s="10">
        <f>'Entertainment Industry'!D35</f>
        <v>20.6</v>
      </c>
      <c r="E113" s="10">
        <f>'Entertainment Industry'!E35</f>
        <v>20.5</v>
      </c>
      <c r="F113" s="84">
        <f>'Entertainment Industry'!F35</f>
        <v>19.37</v>
      </c>
      <c r="H113" s="69"/>
      <c r="I113" s="70"/>
      <c r="J113" s="69"/>
      <c r="K113" s="70"/>
      <c r="L113" s="69"/>
    </row>
    <row r="114" spans="1:12" ht="18.75" customHeight="1" x14ac:dyDescent="0.25">
      <c r="A114" s="78" t="s">
        <v>17</v>
      </c>
      <c r="B114" s="10">
        <f>English!B35</f>
        <v>23.2</v>
      </c>
      <c r="C114" s="10">
        <f>English!C35</f>
        <v>24</v>
      </c>
      <c r="D114" s="10">
        <f>English!D35</f>
        <v>22.8</v>
      </c>
      <c r="E114" s="10">
        <f>English!E35</f>
        <v>22.7</v>
      </c>
      <c r="F114" s="84">
        <f>English!F35</f>
        <v>23.4</v>
      </c>
      <c r="H114" s="69"/>
      <c r="I114" s="70"/>
      <c r="J114" s="69"/>
      <c r="K114" s="70"/>
      <c r="L114" s="69"/>
    </row>
    <row r="115" spans="1:12" ht="18.75" customHeight="1" x14ac:dyDescent="0.25">
      <c r="A115" s="78" t="s">
        <v>58</v>
      </c>
      <c r="B115" s="10">
        <f>'Foreign Language'!B35</f>
        <v>16</v>
      </c>
      <c r="C115" s="10">
        <f>'Foreign Language'!C35</f>
        <v>15.1</v>
      </c>
      <c r="D115" s="10">
        <f>'Foreign Language'!D35</f>
        <v>13.3</v>
      </c>
      <c r="E115" s="10">
        <f>'Foreign Language'!E35</f>
        <v>14.5</v>
      </c>
      <c r="F115" s="84">
        <f>'Foreign Language'!F35</f>
        <v>15.2</v>
      </c>
      <c r="H115" s="69"/>
      <c r="I115" s="70"/>
      <c r="J115" s="69"/>
      <c r="K115" s="70"/>
      <c r="L115" s="69"/>
    </row>
    <row r="116" spans="1:12" ht="18.75" customHeight="1" x14ac:dyDescent="0.25">
      <c r="A116" s="78" t="s">
        <v>36</v>
      </c>
      <c r="B116" s="10">
        <f>Geography!B35</f>
        <v>29.3</v>
      </c>
      <c r="C116" s="10">
        <f>Geography!C35</f>
        <v>24.1</v>
      </c>
      <c r="D116" s="10">
        <f>Geography!D35</f>
        <v>23.6</v>
      </c>
      <c r="E116" s="10">
        <f>Geography!E35</f>
        <v>20.100000000000001</v>
      </c>
      <c r="F116" s="84">
        <f>Geography!F35</f>
        <v>22.8</v>
      </c>
      <c r="H116" s="69"/>
      <c r="I116" s="70"/>
      <c r="J116" s="69"/>
      <c r="K116" s="70"/>
      <c r="L116" s="69"/>
    </row>
    <row r="117" spans="1:12" ht="18.75" customHeight="1" x14ac:dyDescent="0.25">
      <c r="A117" s="78" t="s">
        <v>29</v>
      </c>
      <c r="B117" s="10">
        <f>HES!B35</f>
        <v>26.2</v>
      </c>
      <c r="C117" s="10">
        <f>HES!C35</f>
        <v>21.1</v>
      </c>
      <c r="D117" s="10">
        <f>HES!D35</f>
        <v>20.6</v>
      </c>
      <c r="E117" s="10">
        <f>HES!E35</f>
        <v>18.3</v>
      </c>
      <c r="F117" s="84">
        <f>HES!F35</f>
        <v>18.5</v>
      </c>
      <c r="H117" s="69"/>
      <c r="I117" s="70"/>
      <c r="J117" s="69"/>
      <c r="K117" s="70"/>
      <c r="L117" s="69"/>
    </row>
    <row r="118" spans="1:12" ht="18.75" customHeight="1" x14ac:dyDescent="0.25">
      <c r="A118" s="78" t="s">
        <v>59</v>
      </c>
      <c r="B118" s="10">
        <f>_History!B35</f>
        <v>26.5</v>
      </c>
      <c r="C118" s="10">
        <f>_History!C35</f>
        <v>25.6</v>
      </c>
      <c r="D118" s="10">
        <f>_History!D35</f>
        <v>25.2</v>
      </c>
      <c r="E118" s="10">
        <f>_History!E35</f>
        <v>26.9</v>
      </c>
      <c r="F118" s="84">
        <f>_History!F35</f>
        <v>29.8</v>
      </c>
      <c r="H118" s="69"/>
      <c r="I118" s="70"/>
      <c r="J118" s="69"/>
      <c r="K118" s="70"/>
      <c r="L118" s="69"/>
    </row>
    <row r="119" spans="1:12" ht="18.75" customHeight="1" x14ac:dyDescent="0.25">
      <c r="A119" s="78" t="s">
        <v>60</v>
      </c>
      <c r="B119" s="10">
        <f>HPER!B35</f>
        <v>22.9</v>
      </c>
      <c r="C119" s="10">
        <f>HPER!C35</f>
        <v>22.9</v>
      </c>
      <c r="D119" s="10">
        <f>HPER!D35</f>
        <v>22.9</v>
      </c>
      <c r="E119" s="10">
        <f>HPER!E35</f>
        <v>21.1</v>
      </c>
      <c r="F119" s="84">
        <f>HPER!F35</f>
        <v>23</v>
      </c>
      <c r="H119" s="69"/>
      <c r="I119" s="70"/>
      <c r="J119" s="69"/>
      <c r="K119" s="70"/>
      <c r="L119" s="69"/>
    </row>
    <row r="120" spans="1:12" ht="18.75" customHeight="1" x14ac:dyDescent="0.25">
      <c r="A120" s="81" t="s">
        <v>83</v>
      </c>
      <c r="B120" s="10">
        <f>'Interdisciplinary Studies'!B35</f>
        <v>16.5</v>
      </c>
      <c r="C120" s="10">
        <f>'Interdisciplinary Studies'!C35</f>
        <v>20.399999999999999</v>
      </c>
      <c r="D120" s="10">
        <f>'Interdisciplinary Studies'!D35</f>
        <v>18.7</v>
      </c>
      <c r="E120" s="10">
        <f>'Interdisciplinary Studies'!E35</f>
        <v>17.3</v>
      </c>
      <c r="F120" s="84">
        <f>'Interdisciplinary Studies'!F35</f>
        <v>16.600000000000001</v>
      </c>
      <c r="H120" s="69"/>
      <c r="I120" s="70"/>
      <c r="J120" s="69"/>
      <c r="K120" s="70"/>
      <c r="L120" s="69"/>
    </row>
    <row r="121" spans="1:12" ht="18.75" customHeight="1" x14ac:dyDescent="0.25">
      <c r="A121" s="78" t="s">
        <v>61</v>
      </c>
      <c r="B121" s="10">
        <f>Mathematics!B35</f>
        <v>24.2</v>
      </c>
      <c r="C121" s="10">
        <f>Mathematics!C35</f>
        <v>24.3</v>
      </c>
      <c r="D121" s="10">
        <f>Mathematics!D35</f>
        <v>23</v>
      </c>
      <c r="E121" s="10">
        <f>Mathematics!E35</f>
        <v>22.8</v>
      </c>
      <c r="F121" s="84">
        <f>Mathematics!F35</f>
        <v>24.7</v>
      </c>
      <c r="H121" s="69"/>
      <c r="I121" s="70"/>
      <c r="J121" s="69"/>
      <c r="K121" s="70"/>
      <c r="L121" s="69"/>
    </row>
    <row r="122" spans="1:12" ht="18.75" customHeight="1" x14ac:dyDescent="0.25">
      <c r="A122" s="78" t="s">
        <v>69</v>
      </c>
      <c r="B122" s="10">
        <f>'Mgt &amp; Marketing'!B35</f>
        <v>31.4</v>
      </c>
      <c r="C122" s="10">
        <f>'Mgt &amp; Marketing'!C35</f>
        <v>33.9</v>
      </c>
      <c r="D122" s="10">
        <f>'Mgt &amp; Marketing'!D35</f>
        <v>37.5</v>
      </c>
      <c r="E122" s="10">
        <f>'Mgt &amp; Marketing'!E35</f>
        <v>31.9</v>
      </c>
      <c r="F122" s="84">
        <f>'Mgt &amp; Marketing'!F35</f>
        <v>31.8</v>
      </c>
      <c r="H122" s="69"/>
      <c r="I122" s="70"/>
      <c r="J122" s="69"/>
      <c r="K122" s="70"/>
      <c r="L122" s="69"/>
    </row>
    <row r="123" spans="1:12" ht="18.75" customHeight="1" x14ac:dyDescent="0.25">
      <c r="A123" s="78" t="s">
        <v>62</v>
      </c>
      <c r="B123" s="10">
        <f>Music!B35</f>
        <v>17.600000000000001</v>
      </c>
      <c r="C123" s="10">
        <f>Music!C35</f>
        <v>18.7</v>
      </c>
      <c r="D123" s="10">
        <f>Music!D35</f>
        <v>18.8</v>
      </c>
      <c r="E123" s="10">
        <f>Music!E35</f>
        <v>18.100000000000001</v>
      </c>
      <c r="F123" s="84">
        <f>Music!F35</f>
        <v>18.7</v>
      </c>
      <c r="H123" s="69"/>
      <c r="I123" s="70"/>
      <c r="J123" s="69"/>
      <c r="K123" s="70"/>
      <c r="L123" s="69"/>
    </row>
    <row r="124" spans="1:12" ht="18.75" customHeight="1" x14ac:dyDescent="0.25">
      <c r="A124" s="78" t="s">
        <v>63</v>
      </c>
      <c r="B124" s="10">
        <f>'Nursing Traditional'!B35</f>
        <v>33.4</v>
      </c>
      <c r="C124" s="10">
        <f>'Nursing Traditional'!C35</f>
        <v>33.9</v>
      </c>
      <c r="D124" s="10">
        <f>'Nursing Traditional'!D35</f>
        <v>36</v>
      </c>
      <c r="E124" s="10">
        <f>'Nursing Traditional'!E35</f>
        <v>35.5</v>
      </c>
      <c r="F124" s="84">
        <f>'Nursing Traditional'!F35</f>
        <v>36.1</v>
      </c>
      <c r="H124" s="69"/>
      <c r="I124" s="70"/>
      <c r="J124" s="69"/>
      <c r="K124" s="70"/>
      <c r="L124" s="69"/>
    </row>
    <row r="125" spans="1:12" ht="18.75" customHeight="1" x14ac:dyDescent="0.25">
      <c r="A125" s="78" t="s">
        <v>64</v>
      </c>
      <c r="B125" s="10">
        <f>'Nursing Online'!B35</f>
        <v>22</v>
      </c>
      <c r="C125" s="10">
        <f>'Nursing Online'!C35</f>
        <v>21.5</v>
      </c>
      <c r="D125" s="10">
        <f>'Nursing Online'!D35</f>
        <v>21.8</v>
      </c>
      <c r="E125" s="10">
        <f>'Nursing Online'!E35</f>
        <v>18.5</v>
      </c>
      <c r="F125" s="84">
        <f>'Nursing Online'!F35</f>
        <v>19.3</v>
      </c>
      <c r="H125" s="69"/>
      <c r="I125" s="70"/>
      <c r="J125" s="69"/>
      <c r="K125" s="70"/>
      <c r="L125" s="69"/>
    </row>
    <row r="126" spans="1:12" ht="18.75" customHeight="1" x14ac:dyDescent="0.25">
      <c r="A126" s="78" t="s">
        <v>65</v>
      </c>
      <c r="B126" s="10">
        <f>'Physics &amp; Earth Science'!B35</f>
        <v>18.3</v>
      </c>
      <c r="C126" s="10">
        <f>'Physics &amp; Earth Science'!C35</f>
        <v>18.2</v>
      </c>
      <c r="D126" s="10">
        <f>'Physics &amp; Earth Science'!D35</f>
        <v>16.100000000000001</v>
      </c>
      <c r="E126" s="10">
        <f>'Physics &amp; Earth Science'!E35</f>
        <v>16.899999999999999</v>
      </c>
      <c r="F126" s="84">
        <f>'Physics &amp; Earth Science'!F35</f>
        <v>19.5</v>
      </c>
      <c r="H126" s="69"/>
      <c r="I126" s="70"/>
      <c r="J126" s="69"/>
      <c r="K126" s="70"/>
      <c r="L126" s="69"/>
    </row>
    <row r="127" spans="1:12" ht="18.75" customHeight="1" x14ac:dyDescent="0.25">
      <c r="A127" s="78" t="s">
        <v>19</v>
      </c>
      <c r="B127" s="10">
        <f>Psychology!B35</f>
        <v>30.7</v>
      </c>
      <c r="C127" s="10">
        <f>Psychology!C35</f>
        <v>30</v>
      </c>
      <c r="D127" s="10">
        <f>Psychology!D35</f>
        <v>26.9</v>
      </c>
      <c r="E127" s="10">
        <f>Psychology!E35</f>
        <v>25.9</v>
      </c>
      <c r="F127" s="84">
        <f>Psychology!F35</f>
        <v>30</v>
      </c>
      <c r="H127" s="69"/>
      <c r="I127" s="70"/>
      <c r="J127" s="69"/>
      <c r="K127" s="70"/>
      <c r="L127" s="69"/>
    </row>
    <row r="128" spans="1:12" ht="18.75" customHeight="1" x14ac:dyDescent="0.25">
      <c r="A128" s="78" t="s">
        <v>66</v>
      </c>
      <c r="B128" s="10">
        <f>'Secondary Ed'!B35</f>
        <v>22.3</v>
      </c>
      <c r="C128" s="10">
        <f>'Secondary Ed'!C35</f>
        <v>21.3</v>
      </c>
      <c r="D128" s="10">
        <f>'Secondary Ed'!D35</f>
        <v>18.600000000000001</v>
      </c>
      <c r="E128" s="10">
        <f>'Secondary Ed'!E35</f>
        <v>19.7</v>
      </c>
      <c r="F128" s="84">
        <f>'Secondary Ed'!F35</f>
        <v>26.3</v>
      </c>
      <c r="H128" s="69"/>
      <c r="I128" s="70"/>
      <c r="J128" s="69"/>
      <c r="K128" s="74"/>
      <c r="L128" s="69"/>
    </row>
    <row r="129" spans="1:12" ht="18.75" customHeight="1" x14ac:dyDescent="0.25">
      <c r="A129" s="78" t="s">
        <v>34</v>
      </c>
      <c r="B129" s="10">
        <f>Sociology!B35</f>
        <v>24.5</v>
      </c>
      <c r="C129" s="10">
        <f>Sociology!C35</f>
        <v>24.6</v>
      </c>
      <c r="D129" s="10">
        <f>Sociology!D35</f>
        <v>23.3</v>
      </c>
      <c r="E129" s="10">
        <f>Sociology!E35</f>
        <v>23.3</v>
      </c>
      <c r="F129" s="84">
        <f>Sociology!F35</f>
        <v>26.2</v>
      </c>
      <c r="H129" s="69"/>
      <c r="I129" s="70"/>
      <c r="J129" s="69"/>
      <c r="K129" s="70"/>
      <c r="L129" s="69"/>
    </row>
    <row r="130" spans="1:12" ht="18.75" customHeight="1" x14ac:dyDescent="0.25">
      <c r="A130" s="78" t="s">
        <v>67</v>
      </c>
      <c r="B130" s="10">
        <f>'Social Work'!B35</f>
        <v>20.2</v>
      </c>
      <c r="C130" s="10">
        <f>'Social Work'!C35</f>
        <v>22.3</v>
      </c>
      <c r="D130" s="10">
        <f>'Social Work'!D35</f>
        <v>22.5</v>
      </c>
      <c r="E130" s="10">
        <f>'Social Work'!E35</f>
        <v>21.8</v>
      </c>
      <c r="F130" s="84">
        <f>'Social Work'!F35</f>
        <v>24.7</v>
      </c>
      <c r="H130" s="69"/>
      <c r="I130" s="70"/>
      <c r="J130" s="69"/>
      <c r="K130" s="70"/>
      <c r="L130" s="69"/>
    </row>
    <row r="131" spans="1:12" ht="19.5" customHeight="1" thickBot="1" x14ac:dyDescent="0.3">
      <c r="A131" s="82" t="s">
        <v>94</v>
      </c>
      <c r="B131" s="298">
        <v>23.53</v>
      </c>
      <c r="C131" s="298">
        <v>24.45</v>
      </c>
      <c r="D131" s="298">
        <v>23.7</v>
      </c>
      <c r="E131" s="299">
        <v>23.1</v>
      </c>
      <c r="F131" s="300">
        <v>22.34</v>
      </c>
      <c r="H131" s="71"/>
      <c r="I131" s="71"/>
      <c r="J131" s="71"/>
      <c r="K131" s="71"/>
      <c r="L131" s="71"/>
    </row>
    <row r="132" spans="1:12" ht="13.8" thickBot="1" x14ac:dyDescent="0.3">
      <c r="D132" s="9"/>
      <c r="H132" s="3"/>
      <c r="I132" s="3"/>
      <c r="J132" s="3"/>
      <c r="K132" s="3"/>
      <c r="L132" s="3"/>
    </row>
    <row r="133" spans="1:12" s="21" customFormat="1" ht="25.5" customHeight="1" x14ac:dyDescent="0.25">
      <c r="A133" s="344" t="s">
        <v>95</v>
      </c>
      <c r="B133" s="345"/>
      <c r="C133" s="345"/>
      <c r="D133" s="345"/>
      <c r="E133" s="345"/>
      <c r="F133" s="345"/>
      <c r="G133" s="345"/>
      <c r="H133" s="345"/>
      <c r="I133" s="345"/>
      <c r="J133" s="345"/>
      <c r="K133" s="346"/>
      <c r="L133" s="63"/>
    </row>
    <row r="134" spans="1:12" s="13" customFormat="1" ht="18.75" customHeight="1" x14ac:dyDescent="0.25">
      <c r="A134" s="77" t="s">
        <v>70</v>
      </c>
      <c r="B134" s="348" t="s">
        <v>84</v>
      </c>
      <c r="C134" s="349"/>
      <c r="D134" s="348" t="s">
        <v>88</v>
      </c>
      <c r="E134" s="349"/>
      <c r="F134" s="350" t="s">
        <v>93</v>
      </c>
      <c r="G134" s="351"/>
      <c r="H134" s="352" t="s">
        <v>103</v>
      </c>
      <c r="I134" s="350"/>
      <c r="J134" s="352" t="s">
        <v>116</v>
      </c>
      <c r="K134" s="353"/>
      <c r="L134" s="58"/>
    </row>
    <row r="135" spans="1:12" ht="18.75" customHeight="1" x14ac:dyDescent="0.25">
      <c r="A135" s="78"/>
      <c r="B135" s="47" t="s">
        <v>77</v>
      </c>
      <c r="C135" s="47" t="s">
        <v>78</v>
      </c>
      <c r="D135" s="47" t="s">
        <v>77</v>
      </c>
      <c r="E135" s="30" t="s">
        <v>78</v>
      </c>
      <c r="F135" s="47" t="s">
        <v>77</v>
      </c>
      <c r="G135" s="30" t="s">
        <v>78</v>
      </c>
      <c r="H135" s="47" t="s">
        <v>77</v>
      </c>
      <c r="I135" s="30" t="s">
        <v>78</v>
      </c>
      <c r="J135" s="30" t="s">
        <v>77</v>
      </c>
      <c r="K135" s="79" t="s">
        <v>78</v>
      </c>
      <c r="L135" s="58"/>
    </row>
    <row r="136" spans="1:12" ht="18.75" customHeight="1" x14ac:dyDescent="0.25">
      <c r="A136" s="78" t="s">
        <v>68</v>
      </c>
      <c r="B136" s="11">
        <f>'Accounting &amp; BL'!B40</f>
        <v>8</v>
      </c>
      <c r="C136" s="11">
        <f>'Accounting &amp; BL'!B41</f>
        <v>2</v>
      </c>
      <c r="D136" s="11">
        <f>'Accounting &amp; BL'!C40</f>
        <v>9</v>
      </c>
      <c r="E136" s="11">
        <f>'Accounting &amp; BL'!C41</f>
        <v>1</v>
      </c>
      <c r="F136" s="11">
        <f>'Accounting &amp; BL'!D40</f>
        <v>9</v>
      </c>
      <c r="G136" s="11">
        <f>'Accounting &amp; BL'!D41</f>
        <v>0</v>
      </c>
      <c r="H136" s="11">
        <f>'Accounting &amp; BL'!E40</f>
        <v>9</v>
      </c>
      <c r="I136" s="11">
        <f>'Accounting &amp; BL'!E41</f>
        <v>1</v>
      </c>
      <c r="J136" s="11">
        <f>'Accounting &amp; BL'!F40</f>
        <v>9</v>
      </c>
      <c r="K136" s="80">
        <f>'Accounting &amp; BL'!F41</f>
        <v>1</v>
      </c>
      <c r="L136" s="75"/>
    </row>
    <row r="137" spans="1:12" ht="18.75" customHeight="1" x14ac:dyDescent="0.25">
      <c r="A137" s="78" t="s">
        <v>15</v>
      </c>
      <c r="B137" s="11">
        <f>Art!B40</f>
        <v>8</v>
      </c>
      <c r="C137" s="11">
        <f>Art!B41</f>
        <v>3</v>
      </c>
      <c r="D137" s="11">
        <f>Art!C40</f>
        <v>8</v>
      </c>
      <c r="E137" s="11">
        <f>Art!C41</f>
        <v>3</v>
      </c>
      <c r="F137" s="11">
        <f>Art!D40</f>
        <v>8</v>
      </c>
      <c r="G137" s="11">
        <f>Art!D41</f>
        <v>4</v>
      </c>
      <c r="H137" s="11">
        <f>Art!E40</f>
        <v>8</v>
      </c>
      <c r="I137" s="11">
        <f>Art!E41</f>
        <v>1</v>
      </c>
      <c r="J137" s="11">
        <f>Art!F40</f>
        <v>6</v>
      </c>
      <c r="K137" s="80">
        <f>Art!F41</f>
        <v>6</v>
      </c>
      <c r="L137" s="76"/>
    </row>
    <row r="138" spans="1:12" ht="18.75" customHeight="1" x14ac:dyDescent="0.25">
      <c r="A138" s="78" t="s">
        <v>16</v>
      </c>
      <c r="B138" s="11">
        <f>Biology!B40</f>
        <v>13</v>
      </c>
      <c r="C138" s="11">
        <f>Biology!B41</f>
        <v>1</v>
      </c>
      <c r="D138" s="11">
        <f>Biology!C40</f>
        <v>13</v>
      </c>
      <c r="E138" s="11">
        <f>Biology!C41</f>
        <v>2</v>
      </c>
      <c r="F138" s="11">
        <f>Biology!D40</f>
        <v>13</v>
      </c>
      <c r="G138" s="11">
        <f>Biology!D41</f>
        <v>2</v>
      </c>
      <c r="H138" s="11">
        <f>Biology!E40</f>
        <v>15</v>
      </c>
      <c r="I138" s="11">
        <f>Biology!E41</f>
        <v>2</v>
      </c>
      <c r="J138" s="11">
        <f>Biology!F40</f>
        <v>13</v>
      </c>
      <c r="K138" s="80">
        <f>Biology!F41</f>
        <v>4</v>
      </c>
      <c r="L138" s="76"/>
    </row>
    <row r="139" spans="1:12" ht="18.75" customHeight="1" x14ac:dyDescent="0.25">
      <c r="A139" s="78" t="s">
        <v>52</v>
      </c>
      <c r="B139" s="11">
        <f>'Chemistry&amp;IH'!B40</f>
        <v>7</v>
      </c>
      <c r="C139" s="11">
        <f>'Chemistry&amp;IH'!B41</f>
        <v>6</v>
      </c>
      <c r="D139" s="11">
        <f>'Chemistry&amp;IH'!C40</f>
        <v>7</v>
      </c>
      <c r="E139" s="11">
        <f>'Chemistry&amp;IH'!C41</f>
        <v>7</v>
      </c>
      <c r="F139" s="11">
        <f>'Chemistry&amp;IH'!D40</f>
        <v>6</v>
      </c>
      <c r="G139" s="11">
        <f>'Chemistry&amp;IH'!D41</f>
        <v>7</v>
      </c>
      <c r="H139" s="11">
        <f>'Chemistry&amp;IH'!E40</f>
        <v>8</v>
      </c>
      <c r="I139" s="11">
        <f>'Chemistry&amp;IH'!E41</f>
        <v>4</v>
      </c>
      <c r="J139" s="11">
        <f>'Chemistry&amp;IH'!F40</f>
        <v>8</v>
      </c>
      <c r="K139" s="80">
        <f>'Chemistry&amp;IH'!F41</f>
        <v>3</v>
      </c>
      <c r="L139" s="76"/>
    </row>
    <row r="140" spans="1:12" ht="18.75" customHeight="1" x14ac:dyDescent="0.25">
      <c r="A140" s="78" t="s">
        <v>53</v>
      </c>
      <c r="B140" s="11">
        <f>Communications!B40</f>
        <v>10</v>
      </c>
      <c r="C140" s="11">
        <f>Communications!B41</f>
        <v>5</v>
      </c>
      <c r="D140" s="11">
        <f>Communications!C40</f>
        <v>11</v>
      </c>
      <c r="E140" s="11">
        <f>Communications!C41</f>
        <v>4</v>
      </c>
      <c r="F140" s="11">
        <f>Communications!D40</f>
        <v>10</v>
      </c>
      <c r="G140" s="11">
        <f>Communications!D41</f>
        <v>2</v>
      </c>
      <c r="H140" s="11">
        <f>Communications!E40</f>
        <v>12</v>
      </c>
      <c r="I140" s="11">
        <f>Communications!E41</f>
        <v>1</v>
      </c>
      <c r="J140" s="11">
        <f>Communications!F40</f>
        <v>10</v>
      </c>
      <c r="K140" s="80">
        <f>Communications!F41</f>
        <v>4</v>
      </c>
      <c r="L140" s="76"/>
    </row>
    <row r="141" spans="1:12" ht="18.75" customHeight="1" x14ac:dyDescent="0.25">
      <c r="A141" s="78" t="s">
        <v>25</v>
      </c>
      <c r="B141" s="11">
        <f>'CS &amp; CIS'!B40</f>
        <v>10</v>
      </c>
      <c r="C141" s="11">
        <f>'CS &amp; CIS'!B41</f>
        <v>3</v>
      </c>
      <c r="D141" s="11">
        <f>'CS &amp; CIS'!C40</f>
        <v>12</v>
      </c>
      <c r="E141" s="11">
        <f>'CS &amp; CIS'!C41</f>
        <v>3</v>
      </c>
      <c r="F141" s="11">
        <f>'CS &amp; CIS'!D40</f>
        <v>14</v>
      </c>
      <c r="G141" s="11">
        <f>'CS &amp; CIS'!D41</f>
        <v>3</v>
      </c>
      <c r="H141" s="11">
        <f>'CS &amp; CIS'!E40</f>
        <v>12</v>
      </c>
      <c r="I141" s="11">
        <f>'CS &amp; CIS'!E41</f>
        <v>2</v>
      </c>
      <c r="J141" s="11">
        <f>'CS &amp; CIS'!F40</f>
        <v>13</v>
      </c>
      <c r="K141" s="80">
        <f>'CS &amp; CIS'!F41</f>
        <v>3</v>
      </c>
      <c r="L141" s="76"/>
    </row>
    <row r="142" spans="1:12" ht="18.75" customHeight="1" x14ac:dyDescent="0.25">
      <c r="A142" s="78" t="s">
        <v>39</v>
      </c>
      <c r="B142" s="11">
        <f>'Politics, Justice &amp; Law'!B40</f>
        <v>4</v>
      </c>
      <c r="C142" s="11">
        <f>'Politics, Justice &amp; Law'!B41</f>
        <v>1</v>
      </c>
      <c r="D142" s="11">
        <f>'Politics, Justice &amp; Law'!C40</f>
        <v>4</v>
      </c>
      <c r="E142" s="11">
        <f>'Politics, Justice &amp; Law'!C41</f>
        <v>3</v>
      </c>
      <c r="F142" s="11">
        <f>'Politics, Justice &amp; Law'!D40</f>
        <v>4</v>
      </c>
      <c r="G142" s="11">
        <f>'Politics, Justice &amp; Law'!D41</f>
        <v>4</v>
      </c>
      <c r="H142" s="11">
        <f>'Politics, Justice &amp; Law'!E40</f>
        <v>4</v>
      </c>
      <c r="I142" s="11">
        <f>'Politics, Justice &amp; Law'!E41</f>
        <v>3</v>
      </c>
      <c r="J142" s="11">
        <f>'Politics, Justice &amp; Law'!F40</f>
        <v>6</v>
      </c>
      <c r="K142" s="80">
        <f>'Politics, Justice &amp; Law'!F41</f>
        <v>3</v>
      </c>
      <c r="L142" s="76"/>
    </row>
    <row r="143" spans="1:12" ht="18.75" customHeight="1" x14ac:dyDescent="0.25">
      <c r="A143" s="78" t="s">
        <v>54</v>
      </c>
      <c r="B143" s="11">
        <f>'Counselor Ed'!B40</f>
        <v>4</v>
      </c>
      <c r="C143" s="11">
        <f>'Counselor Ed'!B41</f>
        <v>2</v>
      </c>
      <c r="D143" s="11">
        <f>'Counselor Ed'!C40</f>
        <v>4</v>
      </c>
      <c r="E143" s="11">
        <f>'Counselor Ed'!C41</f>
        <v>1</v>
      </c>
      <c r="F143" s="11">
        <f>'Counselor Ed'!D40</f>
        <v>4</v>
      </c>
      <c r="G143" s="11">
        <f>'Counselor Ed'!D41</f>
        <v>0</v>
      </c>
      <c r="H143" s="11">
        <f>'Counselor Ed'!E40</f>
        <v>4</v>
      </c>
      <c r="I143" s="11">
        <f>'Counselor Ed'!E41</f>
        <v>0</v>
      </c>
      <c r="J143" s="11">
        <f>'Counselor Ed'!F40</f>
        <v>4</v>
      </c>
      <c r="K143" s="80">
        <f>'Counselor Ed'!F41</f>
        <v>0</v>
      </c>
      <c r="L143" s="76"/>
    </row>
    <row r="144" spans="1:12" ht="18.75" customHeight="1" x14ac:dyDescent="0.25">
      <c r="A144" s="78" t="s">
        <v>55</v>
      </c>
      <c r="B144" s="11">
        <f>'Econ &amp; Finance'!B40</f>
        <v>10</v>
      </c>
      <c r="C144" s="11">
        <f>'Econ &amp; Finance'!B41</f>
        <v>0</v>
      </c>
      <c r="D144" s="11">
        <f>'Econ &amp; Finance'!C40</f>
        <v>10</v>
      </c>
      <c r="E144" s="11">
        <f>'Econ &amp; Finance'!C41</f>
        <v>0</v>
      </c>
      <c r="F144" s="11">
        <f>'Econ &amp; Finance'!D40</f>
        <v>9</v>
      </c>
      <c r="G144" s="11">
        <f>'Econ &amp; Finance'!D41</f>
        <v>0</v>
      </c>
      <c r="H144" s="11">
        <f>'Econ &amp; Finance'!E40</f>
        <v>10</v>
      </c>
      <c r="I144" s="11">
        <f>'Econ &amp; Finance'!E41</f>
        <v>0</v>
      </c>
      <c r="J144" s="11">
        <f>'Econ &amp; Finance'!F40</f>
        <v>8</v>
      </c>
      <c r="K144" s="80">
        <f>'Econ &amp; Finance'!F41</f>
        <v>0</v>
      </c>
      <c r="L144" s="76"/>
    </row>
    <row r="145" spans="1:12" ht="18.75" customHeight="1" x14ac:dyDescent="0.25">
      <c r="A145" s="78" t="s">
        <v>56</v>
      </c>
      <c r="B145" s="11">
        <f>'Elementary Ed'!B40</f>
        <v>10</v>
      </c>
      <c r="C145" s="11">
        <f>'Elementary Ed'!B41</f>
        <v>1</v>
      </c>
      <c r="D145" s="11">
        <f>'Elementary Ed'!C40</f>
        <v>9</v>
      </c>
      <c r="E145" s="11">
        <f>'Elementary Ed'!C41</f>
        <v>3</v>
      </c>
      <c r="F145" s="11">
        <f>'Elementary Ed'!D40</f>
        <v>9</v>
      </c>
      <c r="G145" s="11">
        <f>'Elementary Ed'!D41</f>
        <v>6</v>
      </c>
      <c r="H145" s="11">
        <f>'Elementary Ed'!E40</f>
        <v>9</v>
      </c>
      <c r="I145" s="11">
        <f>'Elementary Ed'!E41</f>
        <v>6</v>
      </c>
      <c r="J145" s="11">
        <f>'Elementary Ed'!F40</f>
        <v>6</v>
      </c>
      <c r="K145" s="80">
        <f>'Elementary Ed'!F41</f>
        <v>5</v>
      </c>
      <c r="L145" s="76"/>
    </row>
    <row r="146" spans="1:12" ht="18.75" customHeight="1" x14ac:dyDescent="0.25">
      <c r="A146" s="78" t="s">
        <v>57</v>
      </c>
      <c r="B146" s="11">
        <f>'Entertainment Industry'!B40</f>
        <v>3</v>
      </c>
      <c r="C146" s="11">
        <f>'Entertainment Industry'!B41</f>
        <v>0</v>
      </c>
      <c r="D146" s="11">
        <f>'Entertainment Industry'!C40</f>
        <v>3</v>
      </c>
      <c r="E146" s="11">
        <f>'Entertainment Industry'!C41</f>
        <v>2</v>
      </c>
      <c r="F146" s="11">
        <f>'Entertainment Industry'!D40</f>
        <v>3</v>
      </c>
      <c r="G146" s="11">
        <f>'Entertainment Industry'!D41</f>
        <v>5</v>
      </c>
      <c r="H146" s="11">
        <f>'Entertainment Industry'!E40</f>
        <v>3</v>
      </c>
      <c r="I146" s="11">
        <f>'Entertainment Industry'!E41</f>
        <v>4</v>
      </c>
      <c r="J146" s="11">
        <f>'Entertainment Industry'!F40</f>
        <v>5</v>
      </c>
      <c r="K146" s="80">
        <f>'Entertainment Industry'!F41</f>
        <v>3</v>
      </c>
      <c r="L146" s="76"/>
    </row>
    <row r="147" spans="1:12" ht="18.75" customHeight="1" x14ac:dyDescent="0.25">
      <c r="A147" s="78" t="s">
        <v>17</v>
      </c>
      <c r="B147" s="11">
        <f>English!B40</f>
        <v>21</v>
      </c>
      <c r="C147" s="11">
        <f>English!B41</f>
        <v>14</v>
      </c>
      <c r="D147" s="11">
        <f>English!C40</f>
        <v>20</v>
      </c>
      <c r="E147" s="11">
        <f>English!C41</f>
        <v>13</v>
      </c>
      <c r="F147" s="11">
        <f>English!D40</f>
        <v>20</v>
      </c>
      <c r="G147" s="11">
        <f>English!D41</f>
        <v>11</v>
      </c>
      <c r="H147" s="11">
        <f>English!E40</f>
        <v>20</v>
      </c>
      <c r="I147" s="11">
        <f>English!E41</f>
        <v>18</v>
      </c>
      <c r="J147" s="11">
        <f>English!F40</f>
        <v>21</v>
      </c>
      <c r="K147" s="80">
        <f>English!F41</f>
        <v>19</v>
      </c>
      <c r="L147" s="76"/>
    </row>
    <row r="148" spans="1:12" ht="18.75" customHeight="1" x14ac:dyDescent="0.25">
      <c r="A148" s="78" t="s">
        <v>58</v>
      </c>
      <c r="B148" s="11">
        <f>'Foreign Language'!B40</f>
        <v>5</v>
      </c>
      <c r="C148" s="11">
        <f>'Foreign Language'!B41</f>
        <v>0</v>
      </c>
      <c r="D148" s="11">
        <f>'Foreign Language'!C40</f>
        <v>4</v>
      </c>
      <c r="E148" s="11">
        <f>'Foreign Language'!C41</f>
        <v>3</v>
      </c>
      <c r="F148" s="11">
        <f>'Foreign Language'!D40</f>
        <v>5</v>
      </c>
      <c r="G148" s="11">
        <f>'Foreign Language'!D41</f>
        <v>4</v>
      </c>
      <c r="H148" s="11">
        <f>'Foreign Language'!E40</f>
        <v>5</v>
      </c>
      <c r="I148" s="11">
        <f>'Foreign Language'!E41</f>
        <v>2</v>
      </c>
      <c r="J148" s="11">
        <f>'Foreign Language'!F40</f>
        <v>5</v>
      </c>
      <c r="K148" s="80">
        <f>'Foreign Language'!F41</f>
        <v>4</v>
      </c>
      <c r="L148" s="76"/>
    </row>
    <row r="149" spans="1:12" ht="18.75" customHeight="1" x14ac:dyDescent="0.25">
      <c r="A149" s="78" t="s">
        <v>36</v>
      </c>
      <c r="B149" s="11">
        <f>Geography!B40</f>
        <v>6</v>
      </c>
      <c r="C149" s="11">
        <f>Geography!B41</f>
        <v>2</v>
      </c>
      <c r="D149" s="11">
        <f>Geography!C40</f>
        <v>8</v>
      </c>
      <c r="E149" s="11">
        <f>Geography!C41</f>
        <v>2</v>
      </c>
      <c r="F149" s="11">
        <f>Geography!D40</f>
        <v>7</v>
      </c>
      <c r="G149" s="11">
        <f>Geography!D41</f>
        <v>4</v>
      </c>
      <c r="H149" s="11">
        <f>Geography!E40</f>
        <v>8</v>
      </c>
      <c r="I149" s="11">
        <f>Geography!E41</f>
        <v>3</v>
      </c>
      <c r="J149" s="11">
        <f>Geography!F40</f>
        <v>8</v>
      </c>
      <c r="K149" s="80">
        <f>Geography!F41</f>
        <v>1</v>
      </c>
      <c r="L149" s="76"/>
    </row>
    <row r="150" spans="1:12" ht="18.75" customHeight="1" x14ac:dyDescent="0.25">
      <c r="A150" s="78" t="s">
        <v>29</v>
      </c>
      <c r="B150" s="11">
        <f>HES!B40</f>
        <v>5</v>
      </c>
      <c r="C150" s="11">
        <f>HES!B41</f>
        <v>4</v>
      </c>
      <c r="D150" s="11">
        <f>HES!C40</f>
        <v>6</v>
      </c>
      <c r="E150" s="11">
        <f>HES!C41</f>
        <v>3</v>
      </c>
      <c r="F150" s="11">
        <f>HES!D40</f>
        <v>6</v>
      </c>
      <c r="G150" s="11">
        <f>HES!D41</f>
        <v>2</v>
      </c>
      <c r="H150" s="11">
        <f>HES!E40</f>
        <v>6</v>
      </c>
      <c r="I150" s="11">
        <f>HES!E41</f>
        <v>5</v>
      </c>
      <c r="J150" s="11">
        <f>HES!F40</f>
        <v>6</v>
      </c>
      <c r="K150" s="80">
        <f>HES!F41</f>
        <v>4</v>
      </c>
      <c r="L150" s="76"/>
    </row>
    <row r="151" spans="1:12" ht="18.75" customHeight="1" x14ac:dyDescent="0.25">
      <c r="A151" s="78" t="s">
        <v>59</v>
      </c>
      <c r="B151" s="11">
        <f>_History!B40</f>
        <v>13</v>
      </c>
      <c r="C151" s="11">
        <f>_History!B41</f>
        <v>10</v>
      </c>
      <c r="D151" s="11">
        <f>_History!C40</f>
        <v>15</v>
      </c>
      <c r="E151" s="11">
        <f>_History!C41</f>
        <v>10</v>
      </c>
      <c r="F151" s="11">
        <f>_History!D40</f>
        <v>15</v>
      </c>
      <c r="G151" s="11">
        <f>_History!D41</f>
        <v>9</v>
      </c>
      <c r="H151" s="11">
        <f>_History!E40</f>
        <v>14</v>
      </c>
      <c r="I151" s="11">
        <f>_History!E41</f>
        <v>7</v>
      </c>
      <c r="J151" s="11">
        <f>_History!F40</f>
        <v>12</v>
      </c>
      <c r="K151" s="80">
        <f>_History!F41</f>
        <v>5</v>
      </c>
      <c r="L151" s="76"/>
    </row>
    <row r="152" spans="1:12" ht="18.75" customHeight="1" x14ac:dyDescent="0.25">
      <c r="A152" s="78" t="s">
        <v>60</v>
      </c>
      <c r="B152" s="11">
        <f>HPER!B40</f>
        <v>9</v>
      </c>
      <c r="C152" s="11">
        <f>HPER!B41</f>
        <v>6</v>
      </c>
      <c r="D152" s="11">
        <f>HPER!C40</f>
        <v>8</v>
      </c>
      <c r="E152" s="11">
        <f>HPER!C41</f>
        <v>5</v>
      </c>
      <c r="F152" s="11">
        <f>HPER!D40</f>
        <v>10</v>
      </c>
      <c r="G152" s="11">
        <f>HPER!D41</f>
        <v>5</v>
      </c>
      <c r="H152" s="11">
        <f>HPER!E40</f>
        <v>11</v>
      </c>
      <c r="I152" s="11">
        <f>HPER!E41</f>
        <v>9</v>
      </c>
      <c r="J152" s="11">
        <f>HPER!F40</f>
        <v>9</v>
      </c>
      <c r="K152" s="80">
        <f>HPER!F41</f>
        <v>7</v>
      </c>
      <c r="L152" s="76"/>
    </row>
    <row r="153" spans="1:12" ht="18.75" customHeight="1" x14ac:dyDescent="0.25">
      <c r="A153" s="81" t="s">
        <v>83</v>
      </c>
      <c r="B153" s="11">
        <f>'Interdisciplinary Studies'!B40</f>
        <v>0</v>
      </c>
      <c r="C153" s="11">
        <f>'Interdisciplinary Studies'!B41</f>
        <v>0</v>
      </c>
      <c r="D153" s="11">
        <f>'Interdisciplinary Studies'!C40</f>
        <v>0</v>
      </c>
      <c r="E153" s="11">
        <f>'Interdisciplinary Studies'!C41</f>
        <v>0</v>
      </c>
      <c r="F153" s="11">
        <f>'Interdisciplinary Studies'!D40</f>
        <v>0</v>
      </c>
      <c r="G153" s="11">
        <f>'Interdisciplinary Studies'!D41</f>
        <v>0</v>
      </c>
      <c r="H153" s="11">
        <f>'Interdisciplinary Studies'!E40</f>
        <v>0</v>
      </c>
      <c r="I153" s="11">
        <f>'Interdisciplinary Studies'!E41</f>
        <v>2</v>
      </c>
      <c r="J153" s="11">
        <f>'Interdisciplinary Studies'!F40</f>
        <v>0</v>
      </c>
      <c r="K153" s="80">
        <f>'Interdisciplinary Studies'!F41</f>
        <v>2</v>
      </c>
      <c r="L153" s="76"/>
    </row>
    <row r="154" spans="1:12" ht="18.75" customHeight="1" x14ac:dyDescent="0.25">
      <c r="A154" s="78" t="s">
        <v>61</v>
      </c>
      <c r="B154" s="11">
        <f>Mathematics!B40</f>
        <v>14</v>
      </c>
      <c r="C154" s="11">
        <f>Mathematics!B41</f>
        <v>12</v>
      </c>
      <c r="D154" s="11">
        <f>Mathematics!C40</f>
        <v>13</v>
      </c>
      <c r="E154" s="11">
        <f>Mathematics!C41</f>
        <v>10</v>
      </c>
      <c r="F154" s="11">
        <f>Mathematics!D40</f>
        <v>15</v>
      </c>
      <c r="G154" s="11">
        <f>Mathematics!D41</f>
        <v>6</v>
      </c>
      <c r="H154" s="11">
        <f>Mathematics!E40</f>
        <v>15</v>
      </c>
      <c r="I154" s="11">
        <f>Mathematics!E41</f>
        <v>7</v>
      </c>
      <c r="J154" s="11">
        <f>Mathematics!F40</f>
        <v>15</v>
      </c>
      <c r="K154" s="80">
        <f>Mathematics!F41</f>
        <v>8</v>
      </c>
      <c r="L154" s="76"/>
    </row>
    <row r="155" spans="1:12" ht="18.75" customHeight="1" x14ac:dyDescent="0.25">
      <c r="A155" s="78" t="s">
        <v>69</v>
      </c>
      <c r="B155" s="11">
        <f>'Mgt &amp; Marketing'!B40</f>
        <v>11</v>
      </c>
      <c r="C155" s="11">
        <f>'Mgt &amp; Marketing'!B41</f>
        <v>3</v>
      </c>
      <c r="D155" s="11">
        <f>'Mgt &amp; Marketing'!C40</f>
        <v>9</v>
      </c>
      <c r="E155" s="11">
        <f>'Mgt &amp; Marketing'!C41</f>
        <v>1</v>
      </c>
      <c r="F155" s="11">
        <f>'Mgt &amp; Marketing'!D40</f>
        <v>8</v>
      </c>
      <c r="G155" s="11">
        <f>'Mgt &amp; Marketing'!D41</f>
        <v>3</v>
      </c>
      <c r="H155" s="11">
        <f>'Mgt &amp; Marketing'!E40</f>
        <v>10</v>
      </c>
      <c r="I155" s="11">
        <f>'Mgt &amp; Marketing'!E41</f>
        <v>5</v>
      </c>
      <c r="J155" s="11">
        <f>'Mgt &amp; Marketing'!F40</f>
        <v>10</v>
      </c>
      <c r="K155" s="80">
        <f>'Mgt &amp; Marketing'!F41</f>
        <v>5</v>
      </c>
      <c r="L155" s="76"/>
    </row>
    <row r="156" spans="1:12" ht="18.75" customHeight="1" x14ac:dyDescent="0.25">
      <c r="A156" s="78" t="s">
        <v>62</v>
      </c>
      <c r="B156" s="11">
        <f>Music!B40</f>
        <v>12</v>
      </c>
      <c r="C156" s="11">
        <f>Music!B41</f>
        <v>11</v>
      </c>
      <c r="D156" s="11">
        <f>Music!C40</f>
        <v>13</v>
      </c>
      <c r="E156" s="11">
        <f>Music!C41</f>
        <v>8</v>
      </c>
      <c r="F156" s="11">
        <f>Music!D40</f>
        <v>13</v>
      </c>
      <c r="G156" s="11">
        <f>Music!D41</f>
        <v>10</v>
      </c>
      <c r="H156" s="11">
        <f>Music!E40</f>
        <v>14</v>
      </c>
      <c r="I156" s="11">
        <f>Music!E41</f>
        <v>10</v>
      </c>
      <c r="J156" s="11">
        <f>Music!F40</f>
        <v>12</v>
      </c>
      <c r="K156" s="80">
        <f>Music!F41</f>
        <v>12</v>
      </c>
      <c r="L156" s="76"/>
    </row>
    <row r="157" spans="1:12" ht="18.75" customHeight="1" x14ac:dyDescent="0.25">
      <c r="A157" s="78" t="s">
        <v>63</v>
      </c>
      <c r="B157" s="11">
        <f>'Nursing Traditional'!B40</f>
        <v>15</v>
      </c>
      <c r="C157" s="11">
        <f>'Nursing Traditional'!B41</f>
        <v>0</v>
      </c>
      <c r="D157" s="11">
        <f>'Nursing Traditional'!C40</f>
        <v>15</v>
      </c>
      <c r="E157" s="11">
        <f>'Nursing Traditional'!C41</f>
        <v>0</v>
      </c>
      <c r="F157" s="11">
        <f>'Nursing Traditional'!D40</f>
        <v>15</v>
      </c>
      <c r="G157" s="11">
        <f>'Nursing Traditional'!D41</f>
        <v>0</v>
      </c>
      <c r="H157" s="11">
        <f>'Nursing Traditional'!E40</f>
        <v>17</v>
      </c>
      <c r="I157" s="11">
        <f>'Nursing Traditional'!E41</f>
        <v>1</v>
      </c>
      <c r="J157" s="11">
        <f>'Nursing Traditional'!F40</f>
        <v>16</v>
      </c>
      <c r="K157" s="80">
        <f>'Nursing Traditional'!F41</f>
        <v>1</v>
      </c>
      <c r="L157" s="76"/>
    </row>
    <row r="158" spans="1:12" ht="18.75" customHeight="1" x14ac:dyDescent="0.25">
      <c r="A158" s="78" t="s">
        <v>64</v>
      </c>
      <c r="B158" s="11">
        <f>'Nursing Online'!B40</f>
        <v>10</v>
      </c>
      <c r="C158" s="11">
        <f>'Nursing Online'!B41</f>
        <v>0</v>
      </c>
      <c r="D158" s="11">
        <f>'Nursing Online'!C40</f>
        <v>11</v>
      </c>
      <c r="E158" s="11">
        <f>'Nursing Online'!C41</f>
        <v>1</v>
      </c>
      <c r="F158" s="11">
        <f>'Nursing Online'!D40</f>
        <v>10</v>
      </c>
      <c r="G158" s="11">
        <f>'Nursing Online'!D41</f>
        <v>1</v>
      </c>
      <c r="H158" s="11">
        <f>'Nursing Online'!E40</f>
        <v>6</v>
      </c>
      <c r="I158" s="11">
        <f>'Nursing Online'!E41</f>
        <v>0</v>
      </c>
      <c r="J158" s="11">
        <f>'Nursing Online'!F40</f>
        <v>6</v>
      </c>
      <c r="K158" s="80">
        <f>'Nursing Online'!F41</f>
        <v>2</v>
      </c>
      <c r="L158" s="76"/>
    </row>
    <row r="159" spans="1:12" ht="18.75" customHeight="1" x14ac:dyDescent="0.25">
      <c r="A159" s="78" t="s">
        <v>65</v>
      </c>
      <c r="B159" s="11">
        <f>'Physics &amp; Earth Science'!B40</f>
        <v>8</v>
      </c>
      <c r="C159" s="11">
        <f>'Physics &amp; Earth Science'!B41</f>
        <v>0</v>
      </c>
      <c r="D159" s="11">
        <f>'Physics &amp; Earth Science'!C40</f>
        <v>7</v>
      </c>
      <c r="E159" s="11">
        <f>'Physics &amp; Earth Science'!C41</f>
        <v>0</v>
      </c>
      <c r="F159" s="11">
        <f>'Physics &amp; Earth Science'!D40</f>
        <v>7</v>
      </c>
      <c r="G159" s="11">
        <f>'Physics &amp; Earth Science'!D41</f>
        <v>0</v>
      </c>
      <c r="H159" s="11">
        <f>'Physics &amp; Earth Science'!E40</f>
        <v>7</v>
      </c>
      <c r="I159" s="11">
        <f>'Physics &amp; Earth Science'!E41</f>
        <v>1</v>
      </c>
      <c r="J159" s="11">
        <f>'Physics &amp; Earth Science'!F40</f>
        <v>7</v>
      </c>
      <c r="K159" s="80">
        <f>'Physics &amp; Earth Science'!F41</f>
        <v>2</v>
      </c>
      <c r="L159" s="76"/>
    </row>
    <row r="160" spans="1:12" ht="18.75" customHeight="1" x14ac:dyDescent="0.25">
      <c r="A160" s="78" t="s">
        <v>19</v>
      </c>
      <c r="B160" s="11">
        <f>Psychology!B40</f>
        <v>4</v>
      </c>
      <c r="C160" s="11">
        <f>Psychology!B41</f>
        <v>2</v>
      </c>
      <c r="D160" s="11">
        <f>Psychology!C40</f>
        <v>4</v>
      </c>
      <c r="E160" s="11">
        <f>Psychology!C41</f>
        <v>3</v>
      </c>
      <c r="F160" s="11">
        <f>Psychology!D40</f>
        <v>4</v>
      </c>
      <c r="G160" s="11">
        <f>Psychology!D41</f>
        <v>2</v>
      </c>
      <c r="H160" s="11">
        <f>Psychology!E40</f>
        <v>4</v>
      </c>
      <c r="I160" s="11">
        <f>Psychology!E41</f>
        <v>4</v>
      </c>
      <c r="J160" s="11">
        <f>Psychology!F40</f>
        <v>4</v>
      </c>
      <c r="K160" s="80">
        <f>Psychology!F41</f>
        <v>4</v>
      </c>
      <c r="L160" s="76"/>
    </row>
    <row r="161" spans="1:12" ht="18.75" customHeight="1" x14ac:dyDescent="0.25">
      <c r="A161" s="78" t="s">
        <v>66</v>
      </c>
      <c r="B161" s="11">
        <f>'Secondary Ed'!B40</f>
        <v>10</v>
      </c>
      <c r="C161" s="11">
        <f>'Secondary Ed'!B41</f>
        <v>5</v>
      </c>
      <c r="D161" s="11">
        <f>'Secondary Ed'!C40</f>
        <v>9</v>
      </c>
      <c r="E161" s="11">
        <f>'Secondary Ed'!C41</f>
        <v>3</v>
      </c>
      <c r="F161" s="11">
        <f>'Secondary Ed'!D40</f>
        <v>9</v>
      </c>
      <c r="G161" s="11">
        <f>'Secondary Ed'!D41</f>
        <v>6</v>
      </c>
      <c r="H161" s="11">
        <f>'Secondary Ed'!E40</f>
        <v>8</v>
      </c>
      <c r="I161" s="11">
        <f>'Secondary Ed'!E41</f>
        <v>3</v>
      </c>
      <c r="J161" s="11">
        <f>'Secondary Ed'!F40</f>
        <v>7</v>
      </c>
      <c r="K161" s="80">
        <f>'Secondary Ed'!F41</f>
        <v>5</v>
      </c>
      <c r="L161" s="76"/>
    </row>
    <row r="162" spans="1:12" ht="18.75" customHeight="1" x14ac:dyDescent="0.25">
      <c r="A162" s="78" t="s">
        <v>34</v>
      </c>
      <c r="B162" s="11">
        <f>Sociology!B40</f>
        <v>5</v>
      </c>
      <c r="C162" s="11">
        <f>Sociology!B41</f>
        <v>1</v>
      </c>
      <c r="D162" s="11">
        <f>Sociology!C40</f>
        <v>5</v>
      </c>
      <c r="E162" s="11">
        <f>Sociology!C41</f>
        <v>2</v>
      </c>
      <c r="F162" s="11">
        <f>Sociology!D40</f>
        <v>6</v>
      </c>
      <c r="G162" s="11">
        <f>Sociology!D41</f>
        <v>1</v>
      </c>
      <c r="H162" s="11">
        <f>Sociology!E40</f>
        <v>6</v>
      </c>
      <c r="I162" s="11">
        <f>Sociology!E41</f>
        <v>3</v>
      </c>
      <c r="J162" s="11">
        <f>Sociology!F40</f>
        <v>6</v>
      </c>
      <c r="K162" s="80">
        <f>Sociology!F41</f>
        <v>3</v>
      </c>
      <c r="L162" s="76"/>
    </row>
    <row r="163" spans="1:12" ht="18.75" customHeight="1" x14ac:dyDescent="0.25">
      <c r="A163" s="78" t="s">
        <v>67</v>
      </c>
      <c r="B163" s="11">
        <f>'Social Work'!B40</f>
        <v>4</v>
      </c>
      <c r="C163" s="11">
        <f>'Social Work'!B41</f>
        <v>2</v>
      </c>
      <c r="D163" s="11">
        <f>'Social Work'!C40</f>
        <v>4</v>
      </c>
      <c r="E163" s="11">
        <f>'Social Work'!C41</f>
        <v>1</v>
      </c>
      <c r="F163" s="11">
        <f>'Social Work'!D40</f>
        <v>4</v>
      </c>
      <c r="G163" s="11">
        <f>'Social Work'!D41</f>
        <v>2</v>
      </c>
      <c r="H163" s="11">
        <f>'Social Work'!E40</f>
        <v>4</v>
      </c>
      <c r="I163" s="11">
        <f>'Social Work'!E41</f>
        <v>1</v>
      </c>
      <c r="J163" s="11">
        <f>'Social Work'!F40</f>
        <v>4</v>
      </c>
      <c r="K163" s="80">
        <f>'Social Work'!F41</f>
        <v>1</v>
      </c>
      <c r="L163" s="76"/>
    </row>
    <row r="164" spans="1:12" s="9" customFormat="1" ht="19.5" customHeight="1" thickBot="1" x14ac:dyDescent="0.3">
      <c r="A164" s="82" t="s">
        <v>4</v>
      </c>
      <c r="B164" s="301">
        <f t="shared" ref="B164:I164" si="0">SUM(B136:B163)</f>
        <v>239</v>
      </c>
      <c r="C164" s="301">
        <f t="shared" si="0"/>
        <v>96</v>
      </c>
      <c r="D164" s="301">
        <f t="shared" si="0"/>
        <v>241</v>
      </c>
      <c r="E164" s="301">
        <f t="shared" si="0"/>
        <v>94</v>
      </c>
      <c r="F164" s="301">
        <f t="shared" si="0"/>
        <v>243</v>
      </c>
      <c r="G164" s="301">
        <f t="shared" si="0"/>
        <v>99</v>
      </c>
      <c r="H164" s="301">
        <f t="shared" si="0"/>
        <v>249</v>
      </c>
      <c r="I164" s="301">
        <f t="shared" si="0"/>
        <v>105</v>
      </c>
      <c r="J164" s="301">
        <f>SUM(J136:J163)</f>
        <v>236</v>
      </c>
      <c r="K164" s="302">
        <f>SUM(K136:K163)</f>
        <v>117</v>
      </c>
      <c r="L164" s="62"/>
    </row>
    <row r="166" spans="1:12" x14ac:dyDescent="0.25">
      <c r="A166" s="8"/>
      <c r="B166" s="19"/>
      <c r="H166" s="19"/>
      <c r="I166" s="19"/>
      <c r="L166" s="19"/>
    </row>
    <row r="167" spans="1:12" x14ac:dyDescent="0.25">
      <c r="B167" s="19"/>
      <c r="H167" s="19"/>
      <c r="I167" s="19"/>
      <c r="L167" s="19"/>
    </row>
    <row r="168" spans="1:12" x14ac:dyDescent="0.25">
      <c r="B168" s="20"/>
      <c r="H168" s="20"/>
      <c r="I168" s="20"/>
      <c r="L168" s="20"/>
    </row>
  </sheetData>
  <mergeCells count="18">
    <mergeCell ref="B134:C134"/>
    <mergeCell ref="D134:E134"/>
    <mergeCell ref="F134:G134"/>
    <mergeCell ref="H134:I134"/>
    <mergeCell ref="J134:K134"/>
    <mergeCell ref="A1:F1"/>
    <mergeCell ref="A34:F34"/>
    <mergeCell ref="A67:F67"/>
    <mergeCell ref="A100:F100"/>
    <mergeCell ref="A133:K133"/>
    <mergeCell ref="H2:I2"/>
    <mergeCell ref="J2:K2"/>
    <mergeCell ref="H35:I35"/>
    <mergeCell ref="J35:K35"/>
    <mergeCell ref="H68:I68"/>
    <mergeCell ref="J68:K68"/>
    <mergeCell ref="H101:I101"/>
    <mergeCell ref="J101:K101"/>
  </mergeCells>
  <printOptions horizontalCentered="1"/>
  <pageMargins left="0.75" right="0.75" top="1.5" bottom="0.5" header="1" footer="0.5"/>
  <pageSetup scale="71" fitToHeight="5" orientation="landscape" r:id="rId1"/>
  <headerFooter alignWithMargins="0">
    <oddHeader>&amp;C&amp;"Arial,Bold"&amp;12Summary Pages for Five-Year Departmental Data Report
2009 - 2010</oddHeader>
    <oddFooter>&amp;L&amp;8Prepared at the request of 
Dr. John Thornell, VPAA&amp;R&amp;8Prepared by:  OIRPA (kr)
&amp;F
&amp;A</oddFooter>
  </headerFooter>
  <rowBreaks count="4" manualBreakCount="4">
    <brk id="33" max="16383" man="1"/>
    <brk id="66" max="16383" man="1"/>
    <brk id="99" max="16383" man="1"/>
    <brk id="132"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6"/>
  <sheetViews>
    <sheetView topLeftCell="A151" zoomScaleNormal="100" workbookViewId="0">
      <selection activeCell="H82" sqref="H82"/>
    </sheetView>
  </sheetViews>
  <sheetFormatPr defaultRowHeight="13.2" x14ac:dyDescent="0.25"/>
  <cols>
    <col min="1" max="1" width="27.88671875" bestFit="1" customWidth="1"/>
    <col min="2" max="2" width="13.44140625" customWidth="1"/>
    <col min="3" max="8" width="10.44140625" customWidth="1"/>
    <col min="11" max="11" width="8.6640625" bestFit="1" customWidth="1"/>
    <col min="12" max="12" width="14" customWidth="1"/>
  </cols>
  <sheetData>
    <row r="1" spans="1:13" s="21" customFormat="1" ht="25.5" customHeight="1" x14ac:dyDescent="0.25">
      <c r="A1" s="354" t="s">
        <v>80</v>
      </c>
      <c r="B1" s="355"/>
      <c r="C1" s="355"/>
      <c r="D1" s="355"/>
      <c r="E1" s="355"/>
      <c r="F1" s="355"/>
      <c r="G1" s="355"/>
      <c r="H1" s="356"/>
    </row>
    <row r="2" spans="1:13" s="13" customFormat="1" ht="18.75" customHeight="1" x14ac:dyDescent="0.25">
      <c r="A2" s="77" t="s">
        <v>70</v>
      </c>
      <c r="B2" s="321" t="s">
        <v>84</v>
      </c>
      <c r="C2" s="323" t="s">
        <v>88</v>
      </c>
      <c r="D2" s="323" t="s">
        <v>93</v>
      </c>
      <c r="E2" s="323" t="s">
        <v>103</v>
      </c>
      <c r="F2" s="323" t="s">
        <v>116</v>
      </c>
      <c r="G2" s="352" t="s">
        <v>75</v>
      </c>
      <c r="H2" s="353"/>
      <c r="K2" s="347"/>
      <c r="L2" s="347"/>
      <c r="M2" s="58"/>
    </row>
    <row r="3" spans="1:13" ht="18.75" customHeight="1" x14ac:dyDescent="0.25">
      <c r="A3" s="78"/>
      <c r="B3" s="15" t="s">
        <v>72</v>
      </c>
      <c r="C3" s="15" t="s">
        <v>72</v>
      </c>
      <c r="D3" s="15" t="s">
        <v>72</v>
      </c>
      <c r="E3" s="15" t="s">
        <v>72</v>
      </c>
      <c r="F3" s="15" t="s">
        <v>72</v>
      </c>
      <c r="G3" s="48" t="s">
        <v>71</v>
      </c>
      <c r="H3" s="92" t="s">
        <v>72</v>
      </c>
      <c r="K3" s="58"/>
      <c r="L3" s="58"/>
      <c r="M3" s="58"/>
    </row>
    <row r="4" spans="1:13" ht="18.75" customHeight="1" x14ac:dyDescent="0.25">
      <c r="A4" s="78" t="s">
        <v>68</v>
      </c>
      <c r="B4" s="4">
        <f>'Accounting &amp; BL'!B14</f>
        <v>21.333333333333336</v>
      </c>
      <c r="C4" s="4">
        <f>'Accounting &amp; BL'!C14</f>
        <v>18</v>
      </c>
      <c r="D4" s="4">
        <f>'Accounting &amp; BL'!D14</f>
        <v>22.333333333333336</v>
      </c>
      <c r="E4" s="4">
        <f>'Accounting &amp; BL'!E14</f>
        <v>25</v>
      </c>
      <c r="F4" s="4">
        <f>'Accounting &amp; BL'!F14</f>
        <v>17</v>
      </c>
      <c r="G4" s="49">
        <f>'Accounting &amp; BL'!G8</f>
        <v>183.33333333333331</v>
      </c>
      <c r="H4" s="93">
        <f>'Accounting &amp; BL'!G14</f>
        <v>20.733333333333334</v>
      </c>
      <c r="K4" s="59"/>
      <c r="L4" s="60"/>
      <c r="M4" s="59"/>
    </row>
    <row r="5" spans="1:13" ht="18.75" customHeight="1" x14ac:dyDescent="0.25">
      <c r="A5" s="78" t="s">
        <v>15</v>
      </c>
      <c r="B5" s="2"/>
      <c r="C5" s="2"/>
      <c r="D5" s="2"/>
      <c r="E5" s="2"/>
      <c r="F5" s="2"/>
      <c r="G5" s="50">
        <f>Art!G8</f>
        <v>103.33333333333333</v>
      </c>
      <c r="H5" s="94">
        <f>Art!G14</f>
        <v>0</v>
      </c>
      <c r="K5" s="59"/>
      <c r="L5" s="60"/>
      <c r="M5" s="59"/>
    </row>
    <row r="6" spans="1:13" ht="18.75" customHeight="1" x14ac:dyDescent="0.25">
      <c r="A6" s="78" t="s">
        <v>16</v>
      </c>
      <c r="B6" s="2"/>
      <c r="C6" s="2"/>
      <c r="D6" s="2"/>
      <c r="E6" s="2"/>
      <c r="F6" s="2"/>
      <c r="G6" s="50">
        <f>Biology!G8</f>
        <v>278.86666666666667</v>
      </c>
      <c r="H6" s="94">
        <f>Biology!G14</f>
        <v>0</v>
      </c>
      <c r="K6" s="59"/>
      <c r="L6" s="60"/>
      <c r="M6" s="59"/>
    </row>
    <row r="7" spans="1:13" ht="18.75" customHeight="1" x14ac:dyDescent="0.25">
      <c r="A7" s="78" t="s">
        <v>52</v>
      </c>
      <c r="B7" s="2"/>
      <c r="C7" s="2"/>
      <c r="D7" s="2"/>
      <c r="E7" s="2"/>
      <c r="F7" s="2"/>
      <c r="G7" s="50">
        <f>'Chemistry&amp;IH'!G8</f>
        <v>163.66666666666669</v>
      </c>
      <c r="H7" s="94">
        <f>'Chemistry&amp;IH'!G14</f>
        <v>0</v>
      </c>
      <c r="K7" s="59"/>
      <c r="L7" s="60"/>
      <c r="M7" s="59"/>
    </row>
    <row r="8" spans="1:13" ht="18.75" customHeight="1" x14ac:dyDescent="0.25">
      <c r="A8" s="78" t="s">
        <v>53</v>
      </c>
      <c r="B8" s="2"/>
      <c r="C8" s="2"/>
      <c r="D8" s="2"/>
      <c r="E8" s="2"/>
      <c r="F8" s="2"/>
      <c r="G8" s="50">
        <f>Communications!G8</f>
        <v>291.5333333333333</v>
      </c>
      <c r="H8" s="94">
        <f>Communications!G14</f>
        <v>0</v>
      </c>
      <c r="K8" s="59"/>
      <c r="L8" s="60"/>
      <c r="M8" s="59"/>
    </row>
    <row r="9" spans="1:13" ht="26.4" x14ac:dyDescent="0.25">
      <c r="A9" s="105" t="s">
        <v>96</v>
      </c>
      <c r="B9" s="4">
        <f>'CS &amp; CIS'!B14</f>
        <v>15</v>
      </c>
      <c r="C9" s="4">
        <f>'CS &amp; CIS'!C14</f>
        <v>17.333333333333336</v>
      </c>
      <c r="D9" s="4">
        <f>'CS &amp; CIS'!D14</f>
        <v>19.666666666666664</v>
      </c>
      <c r="E9" s="4">
        <f>'CS &amp; CIS'!E14</f>
        <v>12</v>
      </c>
      <c r="F9" s="4">
        <f>'CS &amp; CIS'!F14</f>
        <v>13.666666666666668</v>
      </c>
      <c r="G9" s="50">
        <f>'CS &amp; CIS'!G8</f>
        <v>218.2</v>
      </c>
      <c r="H9" s="94">
        <f>'CS &amp; CIS'!G14</f>
        <v>15.533333333333335</v>
      </c>
      <c r="K9" s="59"/>
      <c r="L9" s="60"/>
      <c r="M9" s="59"/>
    </row>
    <row r="10" spans="1:13" ht="18.75" customHeight="1" x14ac:dyDescent="0.25">
      <c r="A10" s="78" t="s">
        <v>39</v>
      </c>
      <c r="B10" s="4">
        <f>'Politics, Justice &amp; Law'!B14</f>
        <v>42.666666666666664</v>
      </c>
      <c r="C10" s="4">
        <f>'Politics, Justice &amp; Law'!C14</f>
        <v>33.666666666666664</v>
      </c>
      <c r="D10" s="4">
        <f>'Politics, Justice &amp; Law'!D14</f>
        <v>20.666666666666664</v>
      </c>
      <c r="E10" s="4">
        <f>'Politics, Justice &amp; Law'!E14</f>
        <v>16.666666666666668</v>
      </c>
      <c r="F10" s="4">
        <f>'Politics, Justice &amp; Law'!F14</f>
        <v>14.666666666666668</v>
      </c>
      <c r="G10" s="50">
        <f>'Politics, Justice &amp; Law'!G8</f>
        <v>223.33333333333331</v>
      </c>
      <c r="H10" s="94">
        <f>'Politics, Justice &amp; Law'!G14</f>
        <v>25.666666666666668</v>
      </c>
      <c r="K10" s="59"/>
      <c r="L10" s="60"/>
      <c r="M10" s="59"/>
    </row>
    <row r="11" spans="1:13" ht="18.75" customHeight="1" x14ac:dyDescent="0.25">
      <c r="A11" s="78" t="s">
        <v>54</v>
      </c>
      <c r="B11" s="4">
        <f>'Counselor Ed'!B14</f>
        <v>54.666666666666664</v>
      </c>
      <c r="C11" s="4">
        <f>'Counselor Ed'!C14</f>
        <v>55.333333333333329</v>
      </c>
      <c r="D11" s="4">
        <f>'Counselor Ed'!D14</f>
        <v>36.333333333333336</v>
      </c>
      <c r="E11" s="4">
        <f>'Counselor Ed'!E14</f>
        <v>34.666666666666664</v>
      </c>
      <c r="F11" s="4">
        <f>'Counselor Ed'!F14</f>
        <v>25.666666666666664</v>
      </c>
      <c r="G11" s="50"/>
      <c r="H11" s="94">
        <f>'Counselor Ed'!G14</f>
        <v>41.333333333333329</v>
      </c>
      <c r="K11" s="59"/>
      <c r="L11" s="60"/>
      <c r="M11" s="59"/>
    </row>
    <row r="12" spans="1:13" ht="18.75" customHeight="1" x14ac:dyDescent="0.25">
      <c r="A12" s="78" t="s">
        <v>55</v>
      </c>
      <c r="B12" s="4">
        <f>'Econ &amp; Finance'!B14</f>
        <v>30.333333333333332</v>
      </c>
      <c r="C12" s="4">
        <f>'Econ &amp; Finance'!C14</f>
        <v>32.666666666666664</v>
      </c>
      <c r="D12" s="4">
        <f>'Econ &amp; Finance'!D14</f>
        <v>22.666666666666668</v>
      </c>
      <c r="E12" s="4">
        <f>'Econ &amp; Finance'!E14</f>
        <v>29.333333333333332</v>
      </c>
      <c r="F12" s="4">
        <f>'Econ &amp; Finance'!F14</f>
        <v>29</v>
      </c>
      <c r="G12" s="50">
        <f>'Econ &amp; Finance'!G8</f>
        <v>133.20000000000002</v>
      </c>
      <c r="H12" s="94">
        <f>'Econ &amp; Finance'!G14</f>
        <v>28.8</v>
      </c>
      <c r="K12" s="59"/>
      <c r="L12" s="60"/>
      <c r="M12" s="59"/>
    </row>
    <row r="13" spans="1:13" ht="18.75" customHeight="1" x14ac:dyDescent="0.25">
      <c r="A13" s="78" t="s">
        <v>56</v>
      </c>
      <c r="B13" s="4">
        <f>'Elementary Ed'!B14</f>
        <v>53.333333333333336</v>
      </c>
      <c r="C13" s="4">
        <f>'Elementary Ed'!C14</f>
        <v>65</v>
      </c>
      <c r="D13" s="4">
        <f>'Elementary Ed'!D14</f>
        <v>53.333333333333329</v>
      </c>
      <c r="E13" s="4">
        <f>'Elementary Ed'!E14</f>
        <v>49</v>
      </c>
      <c r="F13" s="4">
        <f>'Elementary Ed'!F14</f>
        <v>56.333333333333336</v>
      </c>
      <c r="G13" s="50">
        <f>'Elementary Ed'!G8</f>
        <v>311.46666666666664</v>
      </c>
      <c r="H13" s="94">
        <f>'Elementary Ed'!G14</f>
        <v>55.4</v>
      </c>
      <c r="K13" s="59"/>
      <c r="L13" s="60"/>
      <c r="M13" s="59"/>
    </row>
    <row r="14" spans="1:13" ht="18.75" customHeight="1" x14ac:dyDescent="0.25">
      <c r="A14" s="78" t="s">
        <v>57</v>
      </c>
      <c r="B14" s="4"/>
      <c r="C14" s="4"/>
      <c r="D14" s="4"/>
      <c r="E14" s="4"/>
      <c r="F14" s="4"/>
      <c r="G14" s="50">
        <f>'Entertainment Industry'!G8</f>
        <v>156.53333333333333</v>
      </c>
      <c r="H14" s="94">
        <f>'Entertainment Industry'!G14</f>
        <v>0</v>
      </c>
      <c r="K14" s="59"/>
      <c r="L14" s="60"/>
      <c r="M14" s="59"/>
    </row>
    <row r="15" spans="1:13" ht="18.75" customHeight="1" x14ac:dyDescent="0.25">
      <c r="A15" s="78" t="s">
        <v>17</v>
      </c>
      <c r="B15" s="4">
        <f>English!B14</f>
        <v>9.3333333333333339</v>
      </c>
      <c r="C15" s="4">
        <f>English!C14</f>
        <v>11</v>
      </c>
      <c r="D15" s="4">
        <f>English!D14</f>
        <v>9.6666666666666661</v>
      </c>
      <c r="E15" s="4">
        <f>English!E14</f>
        <v>7.666666666666667</v>
      </c>
      <c r="F15" s="4">
        <f>English!F14</f>
        <v>10</v>
      </c>
      <c r="G15" s="50">
        <f>English!G8</f>
        <v>153</v>
      </c>
      <c r="H15" s="94">
        <f>English!G14</f>
        <v>9.5333333333333332</v>
      </c>
      <c r="K15" s="59"/>
      <c r="L15" s="60"/>
      <c r="M15" s="59"/>
    </row>
    <row r="16" spans="1:13" ht="18.75" customHeight="1" x14ac:dyDescent="0.25">
      <c r="A16" s="78" t="s">
        <v>58</v>
      </c>
      <c r="B16" s="4"/>
      <c r="C16" s="4"/>
      <c r="D16" s="4"/>
      <c r="E16" s="4"/>
      <c r="F16" s="4"/>
      <c r="G16" s="50">
        <f>'Foreign Language'!G8</f>
        <v>57.8</v>
      </c>
      <c r="H16" s="94">
        <f>'Foreign Language'!G14</f>
        <v>0</v>
      </c>
      <c r="K16" s="59"/>
      <c r="L16" s="60"/>
      <c r="M16" s="59"/>
    </row>
    <row r="17" spans="1:13" ht="18.75" customHeight="1" x14ac:dyDescent="0.25">
      <c r="A17" s="78" t="s">
        <v>36</v>
      </c>
      <c r="B17" s="4">
        <f>Geography!B14</f>
        <v>12</v>
      </c>
      <c r="C17" s="4">
        <f>Geography!C14</f>
        <v>11.333333333333334</v>
      </c>
      <c r="D17" s="4">
        <f>Geography!D14</f>
        <v>14.666666666666666</v>
      </c>
      <c r="E17" s="4">
        <f>Geography!E14</f>
        <v>9.6666666666666661</v>
      </c>
      <c r="F17" s="4">
        <f>Geography!F14</f>
        <v>12</v>
      </c>
      <c r="G17" s="50">
        <f>Geography!G8</f>
        <v>117.73333333333335</v>
      </c>
      <c r="H17" s="94">
        <f>Geography!G14</f>
        <v>11.933333333333334</v>
      </c>
      <c r="K17" s="59"/>
      <c r="L17" s="60"/>
      <c r="M17" s="59"/>
    </row>
    <row r="18" spans="1:13" ht="18.75" customHeight="1" x14ac:dyDescent="0.25">
      <c r="A18" s="78" t="s">
        <v>29</v>
      </c>
      <c r="B18" s="4"/>
      <c r="C18" s="4"/>
      <c r="D18" s="4"/>
      <c r="E18" s="4"/>
      <c r="F18" s="4"/>
      <c r="G18" s="50">
        <f>HES!G8</f>
        <v>200.46666666666664</v>
      </c>
      <c r="H18" s="94">
        <f>HES!G14</f>
        <v>0</v>
      </c>
      <c r="K18" s="59"/>
      <c r="L18" s="60"/>
      <c r="M18" s="59"/>
    </row>
    <row r="19" spans="1:13" ht="18.75" customHeight="1" x14ac:dyDescent="0.25">
      <c r="A19" s="78" t="s">
        <v>59</v>
      </c>
      <c r="B19" s="4">
        <f>_History!B14</f>
        <v>9.3333333333333321</v>
      </c>
      <c r="C19" s="4">
        <f>_History!C14</f>
        <v>12</v>
      </c>
      <c r="D19" s="4">
        <f>_History!D14</f>
        <v>12.666666666666668</v>
      </c>
      <c r="E19" s="4">
        <f>_History!E14</f>
        <v>14</v>
      </c>
      <c r="F19" s="4">
        <f>_History!F14</f>
        <v>15.666666666666668</v>
      </c>
      <c r="G19" s="50">
        <f>_History!G8</f>
        <v>200.4</v>
      </c>
      <c r="H19" s="94">
        <f>_History!G14</f>
        <v>12.733333333333334</v>
      </c>
      <c r="K19" s="59"/>
      <c r="L19" s="60"/>
      <c r="M19" s="59"/>
    </row>
    <row r="20" spans="1:13" ht="18.75" customHeight="1" x14ac:dyDescent="0.25">
      <c r="A20" s="78" t="s">
        <v>60</v>
      </c>
      <c r="B20" s="4">
        <f>HPER!B14</f>
        <v>13.333333333333334</v>
      </c>
      <c r="C20" s="4">
        <f>HPER!C14</f>
        <v>15.666666666666666</v>
      </c>
      <c r="D20" s="4">
        <f>HPER!D14</f>
        <v>26.666666666666668</v>
      </c>
      <c r="E20" s="4">
        <f>HPER!E14</f>
        <v>19.666666666666668</v>
      </c>
      <c r="F20" s="4">
        <f>HPER!F14</f>
        <v>16</v>
      </c>
      <c r="G20" s="50">
        <f>HPER!G8</f>
        <v>336.2</v>
      </c>
      <c r="H20" s="94">
        <f>HPER!G14</f>
        <v>18.266666666666669</v>
      </c>
      <c r="K20" s="59"/>
      <c r="L20" s="60"/>
      <c r="M20" s="59"/>
    </row>
    <row r="21" spans="1:13" ht="18.75" customHeight="1" x14ac:dyDescent="0.25">
      <c r="A21" s="78" t="s">
        <v>83</v>
      </c>
      <c r="B21" s="2"/>
      <c r="C21" s="2"/>
      <c r="D21" s="2"/>
      <c r="E21" s="2"/>
      <c r="F21" s="2"/>
      <c r="G21" s="50">
        <f>'Interdisciplinary Studies'!G8</f>
        <v>92.13333333333334</v>
      </c>
      <c r="H21" s="94">
        <f>'Interdisciplinary Studies'!G14</f>
        <v>23.833333333333336</v>
      </c>
      <c r="K21" s="59"/>
      <c r="L21" s="60"/>
      <c r="M21" s="59"/>
    </row>
    <row r="22" spans="1:13" ht="18.75" customHeight="1" x14ac:dyDescent="0.25">
      <c r="A22" s="78" t="s">
        <v>61</v>
      </c>
      <c r="B22" s="2"/>
      <c r="C22" s="2"/>
      <c r="D22" s="2"/>
      <c r="E22" s="2"/>
      <c r="F22" s="2"/>
      <c r="G22" s="50">
        <f>Mathematics!G8</f>
        <v>89.066666666666663</v>
      </c>
      <c r="H22" s="94">
        <f>Mathematics!G14</f>
        <v>0</v>
      </c>
      <c r="K22" s="59"/>
      <c r="L22" s="60"/>
      <c r="M22" s="59"/>
    </row>
    <row r="23" spans="1:13" ht="18.75" customHeight="1" x14ac:dyDescent="0.25">
      <c r="A23" s="78" t="s">
        <v>69</v>
      </c>
      <c r="B23" s="4">
        <f>'Mgt &amp; Marketing'!B14</f>
        <v>309.33333333333337</v>
      </c>
      <c r="C23" s="4">
        <f>'Mgt &amp; Marketing'!C14</f>
        <v>225.33333333333331</v>
      </c>
      <c r="D23" s="4">
        <f>'Mgt &amp; Marketing'!D14</f>
        <v>177</v>
      </c>
      <c r="E23" s="4">
        <f>'Mgt &amp; Marketing'!E14</f>
        <v>188.33333333333331</v>
      </c>
      <c r="F23" s="4">
        <f>'Mgt &amp; Marketing'!F14</f>
        <v>220</v>
      </c>
      <c r="G23" s="50">
        <f>'Mgt &amp; Marketing'!G8</f>
        <v>433.8</v>
      </c>
      <c r="H23" s="94">
        <f>'Mgt &amp; Marketing'!G14</f>
        <v>224</v>
      </c>
      <c r="K23" s="59"/>
      <c r="L23" s="60"/>
      <c r="M23" s="59"/>
    </row>
    <row r="24" spans="1:13" ht="18.75" customHeight="1" x14ac:dyDescent="0.25">
      <c r="A24" s="78" t="s">
        <v>62</v>
      </c>
      <c r="B24" s="2"/>
      <c r="C24" s="2"/>
      <c r="D24" s="2"/>
      <c r="E24" s="2"/>
      <c r="F24" s="2"/>
      <c r="G24" s="50">
        <f>Music!G8</f>
        <v>137.13333333333335</v>
      </c>
      <c r="H24" s="94">
        <f>Music!G14</f>
        <v>0</v>
      </c>
      <c r="K24" s="59"/>
      <c r="L24" s="60"/>
      <c r="M24" s="59"/>
    </row>
    <row r="25" spans="1:13" ht="18.75" customHeight="1" x14ac:dyDescent="0.25">
      <c r="A25" s="78" t="s">
        <v>63</v>
      </c>
      <c r="B25" s="2"/>
      <c r="C25" s="2"/>
      <c r="D25" s="2"/>
      <c r="E25" s="2"/>
      <c r="F25" s="2"/>
      <c r="G25" s="50">
        <f>'Nursing Traditional'!G8</f>
        <v>614.4666666666667</v>
      </c>
      <c r="H25" s="94">
        <f>'Nursing Traditional'!G14</f>
        <v>0</v>
      </c>
      <c r="K25" s="59"/>
      <c r="L25" s="60"/>
      <c r="M25" s="59"/>
    </row>
    <row r="26" spans="1:13" ht="18.75" customHeight="1" x14ac:dyDescent="0.25">
      <c r="A26" s="78" t="s">
        <v>64</v>
      </c>
      <c r="B26" s="4">
        <f>'Nursing Online'!B14</f>
        <v>42</v>
      </c>
      <c r="C26" s="4">
        <f>'Nursing Online'!C14</f>
        <v>49.666666666666671</v>
      </c>
      <c r="D26" s="4">
        <f>'Nursing Online'!D14</f>
        <v>50</v>
      </c>
      <c r="E26" s="4">
        <f>'Nursing Online'!E14</f>
        <v>61.333333333333329</v>
      </c>
      <c r="F26" s="4">
        <f>'Nursing Online'!F14</f>
        <v>68.333333333333329</v>
      </c>
      <c r="G26" s="50">
        <f>'Nursing Online'!G8</f>
        <v>117.46666666666665</v>
      </c>
      <c r="H26" s="94">
        <f>'Nursing Online'!G14</f>
        <v>54.266666666666666</v>
      </c>
      <c r="K26" s="59"/>
      <c r="L26" s="60"/>
      <c r="M26" s="59"/>
    </row>
    <row r="27" spans="1:13" ht="18.75" customHeight="1" x14ac:dyDescent="0.25">
      <c r="A27" s="78" t="s">
        <v>65</v>
      </c>
      <c r="B27" s="2"/>
      <c r="C27" s="2"/>
      <c r="D27" s="2"/>
      <c r="E27" s="2"/>
      <c r="F27" s="2"/>
      <c r="G27" s="50">
        <f>'Physics &amp; Earth Science'!G8</f>
        <v>35.333333333333329</v>
      </c>
      <c r="H27" s="94">
        <f>'Physics &amp; Earth Science'!G14</f>
        <v>0</v>
      </c>
      <c r="K27" s="59"/>
      <c r="L27" s="60"/>
      <c r="M27" s="59"/>
    </row>
    <row r="28" spans="1:13" ht="18.75" customHeight="1" x14ac:dyDescent="0.25">
      <c r="A28" s="78" t="s">
        <v>19</v>
      </c>
      <c r="B28" s="2"/>
      <c r="C28" s="2"/>
      <c r="D28" s="2"/>
      <c r="E28" s="2"/>
      <c r="F28" s="2"/>
      <c r="G28" s="50">
        <f>Psychology!G8</f>
        <v>155.13333333333333</v>
      </c>
      <c r="H28" s="94">
        <f>Psychology!G14</f>
        <v>0</v>
      </c>
      <c r="K28" s="59"/>
      <c r="L28" s="60"/>
      <c r="M28" s="59"/>
    </row>
    <row r="29" spans="1:13" ht="18.75" customHeight="1" x14ac:dyDescent="0.25">
      <c r="A29" s="78" t="s">
        <v>66</v>
      </c>
      <c r="B29" s="4">
        <f>'Secondary Ed'!B14</f>
        <v>110.33333333333334</v>
      </c>
      <c r="C29" s="4">
        <f>'Secondary Ed'!C14</f>
        <v>87.333333333333329</v>
      </c>
      <c r="D29" s="4">
        <f>'Secondary Ed'!D14</f>
        <v>108.33333333333334</v>
      </c>
      <c r="E29" s="4">
        <f>'Secondary Ed'!E14</f>
        <v>109</v>
      </c>
      <c r="F29" s="4">
        <f>'Secondary Ed'!F14</f>
        <v>123</v>
      </c>
      <c r="G29" s="50">
        <f>'Secondary Ed'!G8</f>
        <v>399.06666666666666</v>
      </c>
      <c r="H29" s="94">
        <f>'Secondary Ed'!G14</f>
        <v>107.6</v>
      </c>
      <c r="K29" s="59"/>
      <c r="L29" s="60"/>
      <c r="M29" s="59"/>
    </row>
    <row r="30" spans="1:13" ht="18.75" customHeight="1" x14ac:dyDescent="0.25">
      <c r="A30" s="78" t="s">
        <v>34</v>
      </c>
      <c r="B30" s="22"/>
      <c r="C30" s="22"/>
      <c r="D30" s="22"/>
      <c r="E30" s="2"/>
      <c r="F30" s="2"/>
      <c r="G30" s="50">
        <f>Sociology!G8</f>
        <v>79.933333333333337</v>
      </c>
      <c r="H30" s="94">
        <f>Sociology!G14</f>
        <v>5.8333333333333339</v>
      </c>
      <c r="K30" s="59"/>
      <c r="L30" s="60"/>
      <c r="M30" s="59"/>
    </row>
    <row r="31" spans="1:13" ht="19.5" customHeight="1" x14ac:dyDescent="0.25">
      <c r="A31" s="78" t="s">
        <v>67</v>
      </c>
      <c r="B31" s="22"/>
      <c r="C31" s="22"/>
      <c r="D31" s="22"/>
      <c r="E31" s="2"/>
      <c r="F31" s="2"/>
      <c r="G31" s="50">
        <f>'Social Work'!G8</f>
        <v>222.13333333333335</v>
      </c>
      <c r="H31" s="94">
        <f>'Social Work'!G14</f>
        <v>0</v>
      </c>
      <c r="K31" s="59"/>
      <c r="L31" s="60"/>
      <c r="M31" s="59"/>
    </row>
    <row r="32" spans="1:13" s="9" customFormat="1" ht="19.5" customHeight="1" thickBot="1" x14ac:dyDescent="0.3">
      <c r="A32" s="82" t="s">
        <v>79</v>
      </c>
      <c r="B32" s="90">
        <f t="shared" ref="B32:H32" si="0">SUM(B4:B31)</f>
        <v>723.00000000000011</v>
      </c>
      <c r="C32" s="90">
        <f t="shared" si="0"/>
        <v>634.33333333333337</v>
      </c>
      <c r="D32" s="90">
        <f t="shared" si="0"/>
        <v>574</v>
      </c>
      <c r="E32" s="90">
        <f t="shared" si="0"/>
        <v>576.33333333333326</v>
      </c>
      <c r="F32" s="90">
        <f t="shared" si="0"/>
        <v>621.33333333333326</v>
      </c>
      <c r="G32" s="95">
        <f t="shared" si="0"/>
        <v>5504.7333333333318</v>
      </c>
      <c r="H32" s="91">
        <f t="shared" si="0"/>
        <v>655.46666666666681</v>
      </c>
      <c r="K32" s="61"/>
      <c r="L32" s="61"/>
      <c r="M32" s="61"/>
    </row>
    <row r="33" spans="1:13" ht="12.75" customHeight="1" thickBot="1" x14ac:dyDescent="0.3">
      <c r="A33" s="18"/>
      <c r="B33" s="16"/>
      <c r="C33" s="16"/>
      <c r="D33" s="16"/>
      <c r="G33" s="16"/>
      <c r="H33" s="16"/>
      <c r="K33" s="62"/>
      <c r="L33" s="62"/>
      <c r="M33" s="62"/>
    </row>
    <row r="34" spans="1:13" s="21" customFormat="1" ht="25.5" customHeight="1" x14ac:dyDescent="0.25">
      <c r="A34" s="344" t="s">
        <v>73</v>
      </c>
      <c r="B34" s="345"/>
      <c r="C34" s="345"/>
      <c r="D34" s="345"/>
      <c r="E34" s="345"/>
      <c r="F34" s="345"/>
      <c r="G34" s="345"/>
      <c r="H34" s="346"/>
      <c r="K34" s="63"/>
      <c r="L34" s="63"/>
      <c r="M34" s="63"/>
    </row>
    <row r="35" spans="1:13" s="13" customFormat="1" ht="18.75" customHeight="1" x14ac:dyDescent="0.25">
      <c r="A35" s="77" t="s">
        <v>70</v>
      </c>
      <c r="B35" s="321" t="s">
        <v>84</v>
      </c>
      <c r="C35" s="323" t="s">
        <v>88</v>
      </c>
      <c r="D35" s="323" t="s">
        <v>93</v>
      </c>
      <c r="E35" s="323" t="s">
        <v>103</v>
      </c>
      <c r="F35" s="261" t="s">
        <v>116</v>
      </c>
      <c r="G35" s="352" t="s">
        <v>75</v>
      </c>
      <c r="H35" s="353"/>
      <c r="K35" s="347"/>
      <c r="L35" s="347"/>
      <c r="M35" s="58"/>
    </row>
    <row r="36" spans="1:13" ht="18.75" customHeight="1" x14ac:dyDescent="0.25">
      <c r="A36" s="78"/>
      <c r="B36" s="15" t="s">
        <v>72</v>
      </c>
      <c r="C36" s="15" t="s">
        <v>72</v>
      </c>
      <c r="D36" s="15" t="s">
        <v>72</v>
      </c>
      <c r="E36" s="15" t="s">
        <v>72</v>
      </c>
      <c r="F36" s="15" t="s">
        <v>72</v>
      </c>
      <c r="G36" s="48" t="s">
        <v>71</v>
      </c>
      <c r="H36" s="92" t="s">
        <v>72</v>
      </c>
      <c r="K36" s="58"/>
      <c r="L36" s="58"/>
      <c r="M36" s="58"/>
    </row>
    <row r="37" spans="1:13" s="8" customFormat="1" ht="18.75" customHeight="1" x14ac:dyDescent="0.25">
      <c r="A37" s="81" t="s">
        <v>68</v>
      </c>
      <c r="B37" s="14">
        <f>'Accounting &amp; BL'!B19</f>
        <v>7</v>
      </c>
      <c r="C37" s="14">
        <f>'Accounting &amp; BL'!C19</f>
        <v>9</v>
      </c>
      <c r="D37" s="14">
        <f>'Accounting &amp; BL'!D19</f>
        <v>11</v>
      </c>
      <c r="E37" s="14">
        <f>'Accounting &amp; BL'!E19</f>
        <v>16</v>
      </c>
      <c r="F37" s="14">
        <f>'Accounting &amp; BL'!F19</f>
        <v>10</v>
      </c>
      <c r="G37" s="52">
        <f>AVERAGE('Thornell Summary 1(ug)'!B37:F37)</f>
        <v>40.4</v>
      </c>
      <c r="H37" s="96">
        <f>AVERAGE(B37:F37)</f>
        <v>10.6</v>
      </c>
      <c r="K37" s="64"/>
      <c r="L37" s="64"/>
      <c r="M37" s="64"/>
    </row>
    <row r="38" spans="1:13" ht="18.75" customHeight="1" x14ac:dyDescent="0.25">
      <c r="A38" s="78" t="s">
        <v>15</v>
      </c>
      <c r="B38" s="2"/>
      <c r="C38" s="2"/>
      <c r="D38" s="2"/>
      <c r="E38" s="2"/>
      <c r="F38" s="2"/>
      <c r="G38" s="52">
        <f>AVERAGE('Thornell Summary 1(ug)'!B38:F38)</f>
        <v>16.2</v>
      </c>
      <c r="H38" s="97"/>
      <c r="K38" s="46"/>
      <c r="L38" s="65"/>
      <c r="M38" s="46"/>
    </row>
    <row r="39" spans="1:13" ht="18.75" customHeight="1" x14ac:dyDescent="0.25">
      <c r="A39" s="78" t="s">
        <v>16</v>
      </c>
      <c r="B39" s="2"/>
      <c r="C39" s="2"/>
      <c r="D39" s="2"/>
      <c r="E39" s="2"/>
      <c r="F39" s="2"/>
      <c r="G39" s="52">
        <f>AVERAGE('Thornell Summary 1(ug)'!B39:F39)</f>
        <v>37.200000000000003</v>
      </c>
      <c r="H39" s="97"/>
      <c r="K39" s="46"/>
      <c r="L39" s="65"/>
      <c r="M39" s="46"/>
    </row>
    <row r="40" spans="1:13" ht="18.75" customHeight="1" x14ac:dyDescent="0.25">
      <c r="A40" s="78" t="s">
        <v>52</v>
      </c>
      <c r="B40" s="2"/>
      <c r="C40" s="2"/>
      <c r="D40" s="2"/>
      <c r="E40" s="2"/>
      <c r="F40" s="2"/>
      <c r="G40" s="52">
        <f>AVERAGE('Thornell Summary 1(ug)'!B40:F40)</f>
        <v>28.4</v>
      </c>
      <c r="H40" s="97"/>
      <c r="K40" s="46"/>
      <c r="L40" s="65"/>
      <c r="M40" s="46"/>
    </row>
    <row r="41" spans="1:13" ht="18.75" customHeight="1" x14ac:dyDescent="0.25">
      <c r="A41" s="78" t="s">
        <v>53</v>
      </c>
      <c r="B41" s="2"/>
      <c r="C41" s="2"/>
      <c r="D41" s="2"/>
      <c r="E41" s="2"/>
      <c r="F41" s="2"/>
      <c r="G41" s="52">
        <f>AVERAGE('Thornell Summary 1(ug)'!B41:F41)</f>
        <v>60.8</v>
      </c>
      <c r="H41" s="97"/>
      <c r="K41" s="46"/>
      <c r="L41" s="65"/>
      <c r="M41" s="46"/>
    </row>
    <row r="42" spans="1:13" ht="18.75" customHeight="1" x14ac:dyDescent="0.25">
      <c r="A42" s="78" t="s">
        <v>25</v>
      </c>
      <c r="B42" s="6">
        <f>'CS &amp; CIS'!B19</f>
        <v>10</v>
      </c>
      <c r="C42" s="6">
        <f>'CS &amp; CIS'!C19</f>
        <v>17</v>
      </c>
      <c r="D42" s="6">
        <f>'CS &amp; CIS'!D19</f>
        <v>14</v>
      </c>
      <c r="E42" s="6">
        <f>'CS &amp; CIS'!E19</f>
        <v>6</v>
      </c>
      <c r="F42" s="6">
        <f>'CS &amp; CIS'!F19</f>
        <v>11</v>
      </c>
      <c r="G42" s="52">
        <f>AVERAGE('Thornell Summary 1(ug)'!B42:F42)</f>
        <v>33.6</v>
      </c>
      <c r="H42" s="96">
        <f>AVERAGE(B42:F42)</f>
        <v>11.6</v>
      </c>
      <c r="K42" s="46"/>
      <c r="L42" s="65"/>
      <c r="M42" s="46"/>
    </row>
    <row r="43" spans="1:13" ht="18.75" customHeight="1" x14ac:dyDescent="0.25">
      <c r="A43" s="78" t="s">
        <v>39</v>
      </c>
      <c r="B43" s="6">
        <f>'Politics, Justice &amp; Law'!B19</f>
        <v>12</v>
      </c>
      <c r="C43" s="6">
        <f>'Politics, Justice &amp; Law'!C19</f>
        <v>17</v>
      </c>
      <c r="D43" s="6">
        <f>'Politics, Justice &amp; Law'!D19</f>
        <v>20</v>
      </c>
      <c r="E43" s="6">
        <f>'Politics, Justice &amp; Law'!E19</f>
        <v>8</v>
      </c>
      <c r="F43" s="6">
        <f>'Politics, Justice &amp; Law'!F19</f>
        <v>3</v>
      </c>
      <c r="G43" s="52">
        <f>AVERAGE('Thornell Summary 1(ug)'!B43:F43)</f>
        <v>41.2</v>
      </c>
      <c r="H43" s="96">
        <f>AVERAGE(B43:F43)</f>
        <v>12</v>
      </c>
      <c r="K43" s="46"/>
      <c r="L43" s="65"/>
      <c r="M43" s="46"/>
    </row>
    <row r="44" spans="1:13" ht="18.75" customHeight="1" x14ac:dyDescent="0.25">
      <c r="A44" s="78" t="s">
        <v>54</v>
      </c>
      <c r="B44" s="6">
        <f>'Counselor Ed'!B19</f>
        <v>14</v>
      </c>
      <c r="C44" s="6">
        <f>'Counselor Ed'!C19</f>
        <v>27</v>
      </c>
      <c r="D44" s="6">
        <f>'Counselor Ed'!D19</f>
        <v>21</v>
      </c>
      <c r="E44" s="6">
        <f>'Counselor Ed'!E19</f>
        <v>14</v>
      </c>
      <c r="F44" s="6">
        <f>'Counselor Ed'!F19</f>
        <v>12</v>
      </c>
      <c r="G44" s="52"/>
      <c r="H44" s="96">
        <f>AVERAGE(B44:F44)</f>
        <v>17.600000000000001</v>
      </c>
      <c r="K44" s="46"/>
      <c r="L44" s="65"/>
      <c r="M44" s="46"/>
    </row>
    <row r="45" spans="1:13" ht="18.75" customHeight="1" x14ac:dyDescent="0.25">
      <c r="A45" s="78" t="s">
        <v>55</v>
      </c>
      <c r="B45" s="6">
        <f>'Econ &amp; Finance'!B19</f>
        <v>11</v>
      </c>
      <c r="C45" s="6">
        <f>'Econ &amp; Finance'!C19</f>
        <v>25</v>
      </c>
      <c r="D45" s="6">
        <f>'Econ &amp; Finance'!D19</f>
        <v>14</v>
      </c>
      <c r="E45" s="6">
        <f>'Econ &amp; Finance'!E19</f>
        <v>14</v>
      </c>
      <c r="F45" s="6">
        <f>'Econ &amp; Finance'!F19</f>
        <v>22</v>
      </c>
      <c r="G45" s="52">
        <f>AVERAGE('Thornell Summary 1(ug)'!B45:F45)</f>
        <v>33.799999999999997</v>
      </c>
      <c r="H45" s="96">
        <f>AVERAGE(B45:F45)</f>
        <v>17.2</v>
      </c>
      <c r="K45" s="46"/>
      <c r="L45" s="65"/>
      <c r="M45" s="46"/>
    </row>
    <row r="46" spans="1:13" ht="18.75" customHeight="1" x14ac:dyDescent="0.25">
      <c r="A46" s="78" t="s">
        <v>56</v>
      </c>
      <c r="B46" s="6">
        <f>'Elementary Ed'!B19</f>
        <v>15</v>
      </c>
      <c r="C46" s="6">
        <f>'Elementary Ed'!C19</f>
        <v>25</v>
      </c>
      <c r="D46" s="6">
        <f>'Elementary Ed'!D19</f>
        <v>27</v>
      </c>
      <c r="E46" s="6">
        <f>'Elementary Ed'!E19</f>
        <v>43</v>
      </c>
      <c r="F46" s="6">
        <f>'Elementary Ed'!F19</f>
        <v>36</v>
      </c>
      <c r="G46" s="52">
        <f>AVERAGE('Thornell Summary 1(ug)'!B46:F46)</f>
        <v>58</v>
      </c>
      <c r="H46" s="96">
        <f>AVERAGE(B46:F46)</f>
        <v>29.2</v>
      </c>
      <c r="K46" s="46"/>
      <c r="L46" s="65"/>
      <c r="M46" s="46"/>
    </row>
    <row r="47" spans="1:13" ht="18.75" customHeight="1" x14ac:dyDescent="0.25">
      <c r="A47" s="78" t="s">
        <v>57</v>
      </c>
      <c r="B47" s="6"/>
      <c r="C47" s="6"/>
      <c r="D47" s="6"/>
      <c r="E47" s="6"/>
      <c r="F47" s="6"/>
      <c r="G47" s="52">
        <f>AVERAGE('Thornell Summary 1(ug)'!B47:F47)</f>
        <v>27.2</v>
      </c>
      <c r="H47" s="97"/>
      <c r="K47" s="46"/>
      <c r="L47" s="65"/>
      <c r="M47" s="46"/>
    </row>
    <row r="48" spans="1:13" ht="18.75" customHeight="1" x14ac:dyDescent="0.25">
      <c r="A48" s="78" t="s">
        <v>17</v>
      </c>
      <c r="B48" s="6">
        <f>English!B19</f>
        <v>6</v>
      </c>
      <c r="C48" s="6">
        <f>English!C19</f>
        <v>3</v>
      </c>
      <c r="D48" s="6">
        <f>English!D19</f>
        <v>3</v>
      </c>
      <c r="E48" s="6">
        <f>English!E19</f>
        <v>3</v>
      </c>
      <c r="F48" s="6">
        <f>English!F19</f>
        <v>4</v>
      </c>
      <c r="G48" s="52">
        <f>AVERAGE('Thornell Summary 1(ug)'!B48:F48)</f>
        <v>31.6</v>
      </c>
      <c r="H48" s="96">
        <f>AVERAGE(B48:F48)</f>
        <v>3.8</v>
      </c>
      <c r="K48" s="46"/>
      <c r="L48" s="65"/>
      <c r="M48" s="46"/>
    </row>
    <row r="49" spans="1:13" ht="18.75" customHeight="1" x14ac:dyDescent="0.25">
      <c r="A49" s="78" t="s">
        <v>58</v>
      </c>
      <c r="B49" s="6"/>
      <c r="C49" s="6"/>
      <c r="D49" s="6"/>
      <c r="E49" s="6"/>
      <c r="F49" s="6"/>
      <c r="G49" s="52">
        <f>AVERAGE('Thornell Summary 1(ug)'!B49:F49)</f>
        <v>12.8</v>
      </c>
      <c r="H49" s="97"/>
      <c r="K49" s="46"/>
      <c r="L49" s="65"/>
      <c r="M49" s="46"/>
    </row>
    <row r="50" spans="1:13" ht="18.75" customHeight="1" x14ac:dyDescent="0.25">
      <c r="A50" s="78" t="s">
        <v>36</v>
      </c>
      <c r="B50" s="6">
        <f>Geography!B19</f>
        <v>1</v>
      </c>
      <c r="C50" s="6">
        <f>Geography!C19</f>
        <v>4</v>
      </c>
      <c r="D50" s="6">
        <f>Geography!D19</f>
        <v>4</v>
      </c>
      <c r="E50" s="6">
        <f>Geography!E19</f>
        <v>5</v>
      </c>
      <c r="F50" s="6">
        <f>Geography!F19</f>
        <v>3</v>
      </c>
      <c r="G50" s="52">
        <f>AVERAGE('Thornell Summary 1(ug)'!B50:F50)</f>
        <v>36</v>
      </c>
      <c r="H50" s="97"/>
      <c r="K50" s="46"/>
      <c r="L50" s="65"/>
      <c r="M50" s="46"/>
    </row>
    <row r="51" spans="1:13" ht="18.75" customHeight="1" x14ac:dyDescent="0.25">
      <c r="A51" s="78" t="s">
        <v>29</v>
      </c>
      <c r="B51" s="6"/>
      <c r="C51" s="6"/>
      <c r="D51" s="6"/>
      <c r="E51" s="6"/>
      <c r="F51" s="6"/>
      <c r="G51" s="52">
        <f>AVERAGE('Thornell Summary 1(ug)'!B51:F51)</f>
        <v>32.4</v>
      </c>
      <c r="H51" s="97"/>
      <c r="K51" s="46"/>
      <c r="L51" s="65"/>
      <c r="M51" s="46"/>
    </row>
    <row r="52" spans="1:13" ht="18.75" customHeight="1" x14ac:dyDescent="0.25">
      <c r="A52" s="78" t="s">
        <v>59</v>
      </c>
      <c r="B52" s="6">
        <f>_History!B19</f>
        <v>4</v>
      </c>
      <c r="C52" s="6">
        <f>_History!C19</f>
        <v>8</v>
      </c>
      <c r="D52" s="6">
        <f>_History!D19</f>
        <v>4</v>
      </c>
      <c r="E52" s="6">
        <f>_History!E19</f>
        <v>8</v>
      </c>
      <c r="F52" s="6">
        <f>_History!F19</f>
        <v>6</v>
      </c>
      <c r="G52" s="52">
        <f>AVERAGE('Thornell Summary 1(ug)'!B52:F52)</f>
        <v>35.4</v>
      </c>
      <c r="H52" s="96">
        <f>AVERAGE(B52:F52)</f>
        <v>6</v>
      </c>
      <c r="K52" s="46"/>
      <c r="L52" s="65"/>
      <c r="M52" s="46"/>
    </row>
    <row r="53" spans="1:13" ht="18.75" customHeight="1" x14ac:dyDescent="0.25">
      <c r="A53" s="78" t="s">
        <v>60</v>
      </c>
      <c r="B53" s="6">
        <f>HPER!B19</f>
        <v>4</v>
      </c>
      <c r="C53" s="6">
        <f>HPER!C19</f>
        <v>3</v>
      </c>
      <c r="D53" s="6">
        <f>HPER!D19</f>
        <v>9</v>
      </c>
      <c r="E53" s="6">
        <f>HPER!E19</f>
        <v>15</v>
      </c>
      <c r="F53" s="6">
        <f>HPER!F19</f>
        <v>14</v>
      </c>
      <c r="G53" s="52">
        <f>AVERAGE('Thornell Summary 1(ug)'!B53:F53)</f>
        <v>47.6</v>
      </c>
      <c r="H53" s="96">
        <f>AVERAGE(B53:F53)</f>
        <v>9</v>
      </c>
      <c r="K53" s="46"/>
      <c r="L53" s="65"/>
      <c r="M53" s="46"/>
    </row>
    <row r="54" spans="1:13" ht="18.75" customHeight="1" x14ac:dyDescent="0.25">
      <c r="A54" s="78" t="s">
        <v>83</v>
      </c>
      <c r="B54" s="53"/>
      <c r="C54" s="53"/>
      <c r="D54" s="53"/>
      <c r="E54" s="53"/>
      <c r="F54" s="6">
        <f>'Interdisciplinary Studies'!F19</f>
        <v>12</v>
      </c>
      <c r="G54" s="52">
        <f>AVERAGE('Thornell Summary 1(ug)'!B54:F54)</f>
        <v>35.200000000000003</v>
      </c>
      <c r="H54" s="96">
        <f>AVERAGE(B54:F54)</f>
        <v>12</v>
      </c>
      <c r="K54" s="46"/>
      <c r="L54" s="65"/>
      <c r="M54" s="46"/>
    </row>
    <row r="55" spans="1:13" ht="18.75" customHeight="1" x14ac:dyDescent="0.25">
      <c r="A55" s="78" t="s">
        <v>61</v>
      </c>
      <c r="B55" s="6"/>
      <c r="C55" s="6"/>
      <c r="D55" s="6"/>
      <c r="E55" s="6"/>
      <c r="F55" s="6"/>
      <c r="G55" s="52">
        <f>AVERAGE('Thornell Summary 1(ug)'!B55:F55)</f>
        <v>14.6</v>
      </c>
      <c r="H55" s="97"/>
      <c r="K55" s="46"/>
      <c r="L55" s="65"/>
      <c r="M55" s="46"/>
    </row>
    <row r="56" spans="1:13" ht="18.75" customHeight="1" x14ac:dyDescent="0.25">
      <c r="A56" s="78" t="s">
        <v>69</v>
      </c>
      <c r="B56" s="6">
        <f>'Mgt &amp; Marketing'!B19</f>
        <v>214</v>
      </c>
      <c r="C56" s="6">
        <f>'Mgt &amp; Marketing'!C19</f>
        <v>128</v>
      </c>
      <c r="D56" s="6">
        <f>'Mgt &amp; Marketing'!D19</f>
        <v>120</v>
      </c>
      <c r="E56" s="6">
        <f>'Mgt &amp; Marketing'!E19</f>
        <v>96</v>
      </c>
      <c r="F56" s="6">
        <f>'Mgt &amp; Marketing'!F19</f>
        <v>113</v>
      </c>
      <c r="G56" s="52">
        <f>AVERAGE('Thornell Summary 1(ug)'!B56:F56)</f>
        <v>96.4</v>
      </c>
      <c r="H56" s="96">
        <f>AVERAGE(B56:F56)</f>
        <v>134.19999999999999</v>
      </c>
      <c r="K56" s="46"/>
      <c r="L56" s="65"/>
      <c r="M56" s="46"/>
    </row>
    <row r="57" spans="1:13" ht="18.75" customHeight="1" x14ac:dyDescent="0.25">
      <c r="A57" s="78" t="s">
        <v>62</v>
      </c>
      <c r="B57" s="6"/>
      <c r="C57" s="6"/>
      <c r="D57" s="6"/>
      <c r="E57" s="6"/>
      <c r="F57" s="6"/>
      <c r="G57" s="52">
        <f>AVERAGE('Thornell Summary 1(ug)'!B57:F57)</f>
        <v>17.8</v>
      </c>
      <c r="H57" s="97"/>
      <c r="K57" s="46"/>
      <c r="L57" s="65"/>
      <c r="M57" s="46"/>
    </row>
    <row r="58" spans="1:13" ht="18.75" customHeight="1" x14ac:dyDescent="0.25">
      <c r="A58" s="78" t="s">
        <v>63</v>
      </c>
      <c r="B58" s="6"/>
      <c r="C58" s="6"/>
      <c r="D58" s="6"/>
      <c r="E58" s="6"/>
      <c r="F58" s="6"/>
      <c r="G58" s="52">
        <f>AVERAGE('Thornell Summary 1(ug)'!B58:F58)</f>
        <v>88.4</v>
      </c>
      <c r="H58" s="97"/>
      <c r="K58" s="46"/>
      <c r="L58" s="65"/>
      <c r="M58" s="46"/>
    </row>
    <row r="59" spans="1:13" ht="18.75" customHeight="1" x14ac:dyDescent="0.25">
      <c r="A59" s="78" t="s">
        <v>64</v>
      </c>
      <c r="B59" s="6">
        <f>'Nursing Online'!B19</f>
        <v>15</v>
      </c>
      <c r="C59" s="6">
        <f>'Nursing Online'!C19</f>
        <v>26</v>
      </c>
      <c r="D59" s="6">
        <f>'Nursing Online'!D19</f>
        <v>23</v>
      </c>
      <c r="E59" s="6">
        <f>'Nursing Online'!E19</f>
        <v>24</v>
      </c>
      <c r="F59" s="6">
        <f>'Nursing Online'!F19</f>
        <v>29</v>
      </c>
      <c r="G59" s="52">
        <f>AVERAGE('Thornell Summary 1(ug)'!B59:F59)</f>
        <v>74.8</v>
      </c>
      <c r="H59" s="96">
        <f>AVERAGE(B59:F59)</f>
        <v>23.4</v>
      </c>
      <c r="K59" s="46"/>
      <c r="L59" s="65"/>
      <c r="M59" s="46"/>
    </row>
    <row r="60" spans="1:13" ht="18.75" customHeight="1" x14ac:dyDescent="0.25">
      <c r="A60" s="78" t="s">
        <v>65</v>
      </c>
      <c r="B60" s="6"/>
      <c r="C60" s="6"/>
      <c r="D60" s="6"/>
      <c r="E60" s="6"/>
      <c r="F60" s="6"/>
      <c r="G60" s="52">
        <f>AVERAGE('Thornell Summary 1(ug)'!B60:F60)</f>
        <v>4.4000000000000004</v>
      </c>
      <c r="H60" s="97"/>
      <c r="K60" s="46"/>
      <c r="L60" s="65"/>
      <c r="M60" s="46"/>
    </row>
    <row r="61" spans="1:13" ht="18.75" customHeight="1" x14ac:dyDescent="0.25">
      <c r="A61" s="78" t="s">
        <v>19</v>
      </c>
      <c r="B61" s="6"/>
      <c r="C61" s="6"/>
      <c r="D61" s="6"/>
      <c r="E61" s="6"/>
      <c r="F61" s="6"/>
      <c r="G61" s="52">
        <f>AVERAGE('Thornell Summary 1(ug)'!B61:F61)</f>
        <v>23.8</v>
      </c>
      <c r="H61" s="97"/>
      <c r="K61" s="46"/>
      <c r="L61" s="65"/>
      <c r="M61" s="46"/>
    </row>
    <row r="62" spans="1:13" ht="18.75" customHeight="1" x14ac:dyDescent="0.25">
      <c r="A62" s="78" t="s">
        <v>66</v>
      </c>
      <c r="B62" s="6">
        <f>'Secondary Ed'!B19</f>
        <v>45</v>
      </c>
      <c r="C62" s="6">
        <f>'Secondary Ed'!C19</f>
        <v>42</v>
      </c>
      <c r="D62" s="6">
        <f>'Secondary Ed'!D19</f>
        <v>62</v>
      </c>
      <c r="E62" s="6">
        <f>'Secondary Ed'!E19</f>
        <v>47</v>
      </c>
      <c r="F62" s="6">
        <f>'Secondary Ed'!F19</f>
        <v>44</v>
      </c>
      <c r="G62" s="52">
        <f>AVERAGE('Thornell Summary 1(ug)'!B62:F62)</f>
        <v>53.2</v>
      </c>
      <c r="H62" s="96">
        <f>AVERAGE(B62:F62)</f>
        <v>48</v>
      </c>
      <c r="K62" s="46"/>
      <c r="L62" s="65"/>
      <c r="M62" s="46"/>
    </row>
    <row r="63" spans="1:13" ht="18.75" customHeight="1" x14ac:dyDescent="0.25">
      <c r="A63" s="78" t="s">
        <v>34</v>
      </c>
      <c r="B63" s="51"/>
      <c r="C63" s="51"/>
      <c r="D63" s="51"/>
      <c r="E63" s="2"/>
      <c r="F63" s="2"/>
      <c r="G63" s="52">
        <f>AVERAGE('Thornell Summary 1(ug)'!B63:F63)</f>
        <v>21.2</v>
      </c>
      <c r="H63" s="97"/>
      <c r="K63" s="46"/>
      <c r="L63" s="65"/>
      <c r="M63" s="46"/>
    </row>
    <row r="64" spans="1:13" ht="18.75" customHeight="1" x14ac:dyDescent="0.25">
      <c r="A64" s="78" t="s">
        <v>67</v>
      </c>
      <c r="B64" s="51"/>
      <c r="C64" s="51"/>
      <c r="D64" s="51"/>
      <c r="E64" s="2"/>
      <c r="F64" s="2"/>
      <c r="G64" s="52">
        <f>AVERAGE('Thornell Summary 1(ug)'!B64:F64)</f>
        <v>45</v>
      </c>
      <c r="H64" s="97"/>
      <c r="K64" s="46"/>
      <c r="L64" s="65"/>
      <c r="M64" s="46"/>
    </row>
    <row r="65" spans="1:13" ht="19.5" customHeight="1" thickBot="1" x14ac:dyDescent="0.3">
      <c r="A65" s="82" t="s">
        <v>79</v>
      </c>
      <c r="B65" s="87">
        <f>SUM(B37:B64)</f>
        <v>358</v>
      </c>
      <c r="C65" s="87">
        <f>SUM(C37:C64)</f>
        <v>334</v>
      </c>
      <c r="D65" s="87">
        <f>SUM(D37:D64)</f>
        <v>332</v>
      </c>
      <c r="E65" s="87">
        <f>SUM(E37:E64)</f>
        <v>299</v>
      </c>
      <c r="F65" s="87">
        <f>SUM(F37:F64)</f>
        <v>319</v>
      </c>
      <c r="G65" s="98">
        <f>('Thornell Summary 1(ug)'!B65+'Thornell Summary 1(ug)'!C65+'Thornell Summary 1(ug)'!D65+'Thornell Summary 1(ug)'!E65+'Thornell Summary 1(ug)'!F65)/5</f>
        <v>1047.4000000000001</v>
      </c>
      <c r="H65" s="88">
        <f>AVERAGE(B65:F65)</f>
        <v>328.4</v>
      </c>
      <c r="K65" s="66"/>
      <c r="L65" s="66"/>
      <c r="M65" s="66"/>
    </row>
    <row r="66" spans="1:13" ht="13.8" thickBot="1" x14ac:dyDescent="0.3">
      <c r="K66" s="3"/>
      <c r="L66" s="3"/>
      <c r="M66" s="3"/>
    </row>
    <row r="67" spans="1:13" s="21" customFormat="1" ht="25.5" customHeight="1" x14ac:dyDescent="0.25">
      <c r="A67" s="344" t="s">
        <v>74</v>
      </c>
      <c r="B67" s="345"/>
      <c r="C67" s="345"/>
      <c r="D67" s="345"/>
      <c r="E67" s="345"/>
      <c r="F67" s="345"/>
      <c r="G67" s="345"/>
      <c r="H67" s="346"/>
      <c r="K67" s="63"/>
      <c r="L67" s="63"/>
      <c r="M67" s="63"/>
    </row>
    <row r="68" spans="1:13" ht="18.75" customHeight="1" x14ac:dyDescent="0.25">
      <c r="A68" s="77" t="s">
        <v>70</v>
      </c>
      <c r="B68" s="321" t="s">
        <v>84</v>
      </c>
      <c r="C68" s="323" t="s">
        <v>88</v>
      </c>
      <c r="D68" s="323" t="s">
        <v>93</v>
      </c>
      <c r="E68" s="323" t="s">
        <v>103</v>
      </c>
      <c r="F68" s="323" t="s">
        <v>116</v>
      </c>
      <c r="G68" s="352" t="s">
        <v>75</v>
      </c>
      <c r="H68" s="353"/>
      <c r="K68" s="347"/>
      <c r="L68" s="347"/>
      <c r="M68" s="58"/>
    </row>
    <row r="69" spans="1:13" ht="18.75" customHeight="1" x14ac:dyDescent="0.25">
      <c r="A69" s="78"/>
      <c r="B69" s="15" t="s">
        <v>72</v>
      </c>
      <c r="C69" s="15" t="s">
        <v>72</v>
      </c>
      <c r="D69" s="15" t="s">
        <v>72</v>
      </c>
      <c r="E69" s="15" t="s">
        <v>72</v>
      </c>
      <c r="F69" s="15" t="s">
        <v>72</v>
      </c>
      <c r="G69" s="48" t="s">
        <v>71</v>
      </c>
      <c r="H69" s="92" t="s">
        <v>72</v>
      </c>
      <c r="K69" s="58"/>
      <c r="L69" s="58"/>
      <c r="M69" s="58"/>
    </row>
    <row r="70" spans="1:13" ht="18.75" customHeight="1" x14ac:dyDescent="0.25">
      <c r="A70" s="78" t="s">
        <v>68</v>
      </c>
      <c r="B70" s="5">
        <f>'Accounting &amp; BL'!B30</f>
        <v>1044</v>
      </c>
      <c r="C70" s="5">
        <f>'Accounting &amp; BL'!C30</f>
        <v>615</v>
      </c>
      <c r="D70" s="5">
        <f>'Accounting &amp; BL'!D30</f>
        <v>852</v>
      </c>
      <c r="E70" s="5">
        <f>'Accounting &amp; BL'!E30</f>
        <v>651</v>
      </c>
      <c r="F70" s="5">
        <f>'Accounting &amp; BL'!F30</f>
        <v>858</v>
      </c>
      <c r="G70" s="54">
        <f>'Accounting &amp; BL'!G29</f>
        <v>5139.2</v>
      </c>
      <c r="H70" s="99">
        <f>AVERAGE(B70:F70)</f>
        <v>804</v>
      </c>
      <c r="K70" s="67"/>
      <c r="L70" s="67"/>
      <c r="M70" s="67"/>
    </row>
    <row r="71" spans="1:13" ht="18.75" customHeight="1" x14ac:dyDescent="0.25">
      <c r="A71" s="78" t="s">
        <v>15</v>
      </c>
      <c r="B71" s="5">
        <f>Art!B30</f>
        <v>0</v>
      </c>
      <c r="C71" s="5">
        <f>Art!C30</f>
        <v>3</v>
      </c>
      <c r="D71" s="5">
        <f>Art!D30</f>
        <v>3</v>
      </c>
      <c r="E71" s="5">
        <f>Art!E30</f>
        <v>0</v>
      </c>
      <c r="F71" s="5">
        <f>Art!F30</f>
        <v>0</v>
      </c>
      <c r="G71" s="55">
        <f>Art!G29</f>
        <v>4470.6000000000004</v>
      </c>
      <c r="H71" s="99">
        <f t="shared" ref="H71:H96" si="1">AVERAGE(B71:F71)</f>
        <v>1.2</v>
      </c>
      <c r="K71" s="46"/>
      <c r="L71" s="65"/>
      <c r="M71" s="46"/>
    </row>
    <row r="72" spans="1:13" ht="18.75" customHeight="1" x14ac:dyDescent="0.25">
      <c r="A72" s="78" t="s">
        <v>16</v>
      </c>
      <c r="B72" s="2">
        <f>Biology!B30</f>
        <v>88</v>
      </c>
      <c r="C72" s="2">
        <f>Biology!C30</f>
        <v>22</v>
      </c>
      <c r="D72" s="2">
        <f>Biology!D30</f>
        <v>17</v>
      </c>
      <c r="E72" s="2">
        <f>Biology!E30</f>
        <v>28</v>
      </c>
      <c r="F72" s="2">
        <f>Biology!F30</f>
        <v>13</v>
      </c>
      <c r="G72" s="55">
        <f>Biology!G29</f>
        <v>9076</v>
      </c>
      <c r="H72" s="99">
        <f t="shared" si="1"/>
        <v>33.6</v>
      </c>
      <c r="K72" s="46"/>
      <c r="L72" s="65"/>
      <c r="M72" s="46"/>
    </row>
    <row r="73" spans="1:13" ht="18.75" customHeight="1" x14ac:dyDescent="0.25">
      <c r="A73" s="78" t="s">
        <v>52</v>
      </c>
      <c r="B73" s="2"/>
      <c r="C73" s="2">
        <f>'Chemistry&amp;IH'!C30</f>
        <v>3</v>
      </c>
      <c r="D73" s="2">
        <f>'Chemistry&amp;IH'!D30</f>
        <v>15</v>
      </c>
      <c r="E73" s="2">
        <f>'Chemistry&amp;IH'!E30</f>
        <v>6</v>
      </c>
      <c r="F73" s="2">
        <f>'Chemistry&amp;IH'!F30</f>
        <v>24</v>
      </c>
      <c r="G73" s="55">
        <f>'Chemistry&amp;IH'!G29</f>
        <v>4100.8</v>
      </c>
      <c r="H73" s="99">
        <f t="shared" si="1"/>
        <v>12</v>
      </c>
      <c r="K73" s="46"/>
      <c r="L73" s="65"/>
      <c r="M73" s="46"/>
    </row>
    <row r="74" spans="1:13" ht="18.75" customHeight="1" x14ac:dyDescent="0.25">
      <c r="A74" s="78" t="s">
        <v>53</v>
      </c>
      <c r="B74" s="5">
        <f>Communications!B30</f>
        <v>36</v>
      </c>
      <c r="C74" s="5">
        <f>Communications!C30</f>
        <v>27</v>
      </c>
      <c r="D74" s="5">
        <f>Communications!D30</f>
        <v>12</v>
      </c>
      <c r="E74" s="5">
        <f>Communications!E30</f>
        <v>36</v>
      </c>
      <c r="F74" s="5">
        <f>Communications!F30</f>
        <v>9</v>
      </c>
      <c r="G74" s="55">
        <f>Communications!G29</f>
        <v>7501.8</v>
      </c>
      <c r="H74" s="99">
        <f t="shared" si="1"/>
        <v>24</v>
      </c>
      <c r="K74" s="46"/>
      <c r="L74" s="65"/>
      <c r="M74" s="46"/>
    </row>
    <row r="75" spans="1:13" ht="18.75" customHeight="1" x14ac:dyDescent="0.25">
      <c r="A75" s="78" t="s">
        <v>25</v>
      </c>
      <c r="B75" s="6">
        <f>'CS &amp; CIS'!B30</f>
        <v>1017</v>
      </c>
      <c r="C75" s="6">
        <f>'CS &amp; CIS'!C30</f>
        <v>768</v>
      </c>
      <c r="D75" s="6">
        <f>'CS &amp; CIS'!D30</f>
        <v>828</v>
      </c>
      <c r="E75" s="6">
        <f>'CS &amp; CIS'!E30</f>
        <v>657</v>
      </c>
      <c r="F75" s="6">
        <f>'CS &amp; CIS'!F30</f>
        <v>594</v>
      </c>
      <c r="G75" s="55">
        <f>'CS &amp; CIS'!G29</f>
        <v>6444.6</v>
      </c>
      <c r="H75" s="99">
        <f t="shared" si="1"/>
        <v>772.8</v>
      </c>
      <c r="K75" s="46"/>
      <c r="L75" s="65"/>
      <c r="M75" s="46"/>
    </row>
    <row r="76" spans="1:13" ht="18.75" customHeight="1" x14ac:dyDescent="0.25">
      <c r="A76" s="78" t="s">
        <v>39</v>
      </c>
      <c r="B76" s="6">
        <f>'Politics, Justice &amp; Law'!B30</f>
        <v>726</v>
      </c>
      <c r="C76" s="6">
        <f>'Politics, Justice &amp; Law'!C30</f>
        <v>693</v>
      </c>
      <c r="D76" s="6">
        <f>'Politics, Justice &amp; Law'!D30</f>
        <v>450</v>
      </c>
      <c r="E76" s="6">
        <f>'Politics, Justice &amp; Law'!E30</f>
        <v>348</v>
      </c>
      <c r="F76" s="6">
        <f>'Politics, Justice &amp; Law'!F30</f>
        <v>312</v>
      </c>
      <c r="G76" s="55">
        <f>'Politics, Justice &amp; Law'!G29</f>
        <v>3217.8</v>
      </c>
      <c r="H76" s="99">
        <f t="shared" si="1"/>
        <v>505.8</v>
      </c>
      <c r="K76" s="46"/>
      <c r="L76" s="65"/>
      <c r="M76" s="46"/>
    </row>
    <row r="77" spans="1:13" ht="18.75" customHeight="1" x14ac:dyDescent="0.25">
      <c r="A77" s="78" t="s">
        <v>54</v>
      </c>
      <c r="B77" s="6">
        <f>'Counselor Ed'!B30</f>
        <v>1263</v>
      </c>
      <c r="C77" s="6">
        <f>'Counselor Ed'!C30</f>
        <v>1149</v>
      </c>
      <c r="D77" s="6">
        <f>'Counselor Ed'!D30</f>
        <v>894</v>
      </c>
      <c r="E77" s="6">
        <f>'Counselor Ed'!E30</f>
        <v>870</v>
      </c>
      <c r="F77" s="6">
        <f>'Counselor Ed'!F30</f>
        <v>762</v>
      </c>
      <c r="G77" s="55"/>
      <c r="H77" s="99">
        <f t="shared" si="1"/>
        <v>987.6</v>
      </c>
      <c r="K77" s="46"/>
      <c r="L77" s="65"/>
      <c r="M77" s="46"/>
    </row>
    <row r="78" spans="1:13" ht="18.75" customHeight="1" x14ac:dyDescent="0.25">
      <c r="A78" s="78" t="s">
        <v>55</v>
      </c>
      <c r="B78" s="6">
        <f>'Econ &amp; Finance'!B30</f>
        <v>2055</v>
      </c>
      <c r="C78" s="6">
        <f>'Econ &amp; Finance'!C30</f>
        <v>1395</v>
      </c>
      <c r="D78" s="6">
        <f>'Econ &amp; Finance'!D30</f>
        <v>1563</v>
      </c>
      <c r="E78" s="6">
        <f>'Econ &amp; Finance'!E30</f>
        <v>1272</v>
      </c>
      <c r="F78" s="6">
        <f>'Econ &amp; Finance'!F30</f>
        <v>1020</v>
      </c>
      <c r="G78" s="55">
        <f>'Econ &amp; Finance'!G29</f>
        <v>5925.6</v>
      </c>
      <c r="H78" s="99">
        <f t="shared" si="1"/>
        <v>1461</v>
      </c>
      <c r="K78" s="46"/>
      <c r="L78" s="65"/>
      <c r="M78" s="46"/>
    </row>
    <row r="79" spans="1:13" ht="18.75" customHeight="1" x14ac:dyDescent="0.25">
      <c r="A79" s="78" t="s">
        <v>56</v>
      </c>
      <c r="B79" s="6">
        <f>'Elementary Ed'!B30</f>
        <v>969</v>
      </c>
      <c r="C79" s="6">
        <f>'Elementary Ed'!C30</f>
        <v>1104</v>
      </c>
      <c r="D79" s="6">
        <f>'Elementary Ed'!D30</f>
        <v>1344</v>
      </c>
      <c r="E79" s="6">
        <f>'Elementary Ed'!E30</f>
        <v>1536</v>
      </c>
      <c r="F79" s="6">
        <f>'Elementary Ed'!F30</f>
        <v>1710</v>
      </c>
      <c r="G79" s="55">
        <f>'Elementary Ed'!G29</f>
        <v>4118.6000000000004</v>
      </c>
      <c r="H79" s="99">
        <f t="shared" si="1"/>
        <v>1332.6</v>
      </c>
      <c r="K79" s="46"/>
      <c r="L79" s="65"/>
      <c r="M79" s="46"/>
    </row>
    <row r="80" spans="1:13" ht="18.75" customHeight="1" x14ac:dyDescent="0.25">
      <c r="A80" s="78" t="s">
        <v>57</v>
      </c>
      <c r="B80" s="6"/>
      <c r="C80" s="6"/>
      <c r="D80" s="6"/>
      <c r="E80" s="6"/>
      <c r="F80" s="6">
        <f>'Entertainment Industry'!F30</f>
        <v>9</v>
      </c>
      <c r="G80" s="55">
        <f>'Entertainment Industry'!G29</f>
        <v>1839.2</v>
      </c>
      <c r="H80" s="99">
        <f t="shared" si="1"/>
        <v>9</v>
      </c>
      <c r="K80" s="46"/>
      <c r="L80" s="65"/>
      <c r="M80" s="46"/>
    </row>
    <row r="81" spans="1:13" ht="18.75" customHeight="1" x14ac:dyDescent="0.25">
      <c r="A81" s="78" t="s">
        <v>17</v>
      </c>
      <c r="B81" s="6">
        <f>English!B30</f>
        <v>303</v>
      </c>
      <c r="C81" s="6">
        <f>English!C30</f>
        <v>396</v>
      </c>
      <c r="D81" s="6">
        <f>English!D30</f>
        <v>354</v>
      </c>
      <c r="E81" s="6">
        <f>English!E30</f>
        <v>354</v>
      </c>
      <c r="F81" s="6">
        <f>English!F30</f>
        <v>330</v>
      </c>
      <c r="G81" s="55">
        <f>English!G29</f>
        <v>15652.4</v>
      </c>
      <c r="H81" s="99">
        <f t="shared" si="1"/>
        <v>347.4</v>
      </c>
      <c r="K81" s="46"/>
      <c r="L81" s="65"/>
      <c r="M81" s="46"/>
    </row>
    <row r="82" spans="1:13" ht="18.75" customHeight="1" x14ac:dyDescent="0.25">
      <c r="A82" s="78" t="s">
        <v>58</v>
      </c>
      <c r="B82" s="6"/>
      <c r="C82" s="6"/>
      <c r="D82" s="6"/>
      <c r="E82" s="6"/>
      <c r="F82" s="6"/>
      <c r="G82" s="55">
        <f>'Foreign Language'!G29</f>
        <v>3118.6</v>
      </c>
      <c r="H82" s="99"/>
      <c r="K82" s="46"/>
      <c r="L82" s="65"/>
      <c r="M82" s="46"/>
    </row>
    <row r="83" spans="1:13" ht="18.75" customHeight="1" x14ac:dyDescent="0.25">
      <c r="A83" s="78" t="s">
        <v>36</v>
      </c>
      <c r="B83" s="6">
        <f>Geography!B30</f>
        <v>345</v>
      </c>
      <c r="C83" s="6">
        <f>Geography!C30</f>
        <v>345</v>
      </c>
      <c r="D83" s="6">
        <f>Geography!D30</f>
        <v>281</v>
      </c>
      <c r="E83" s="6">
        <f>Geography!E30</f>
        <v>192</v>
      </c>
      <c r="F83" s="6">
        <f>Geography!F30</f>
        <v>236</v>
      </c>
      <c r="G83" s="55">
        <f>Geography!G29</f>
        <v>5376.4</v>
      </c>
      <c r="H83" s="99">
        <f t="shared" si="1"/>
        <v>279.8</v>
      </c>
      <c r="K83" s="46"/>
      <c r="L83" s="65"/>
      <c r="M83" s="46"/>
    </row>
    <row r="84" spans="1:13" ht="18.75" customHeight="1" x14ac:dyDescent="0.25">
      <c r="A84" s="78" t="s">
        <v>29</v>
      </c>
      <c r="B84" s="6"/>
      <c r="C84" s="6"/>
      <c r="D84" s="6"/>
      <c r="E84" s="6"/>
      <c r="F84" s="6"/>
      <c r="G84" s="55">
        <f>HES!G29</f>
        <v>5019.3999999999996</v>
      </c>
      <c r="H84" s="99"/>
      <c r="K84" s="46"/>
      <c r="L84" s="65"/>
      <c r="M84" s="46"/>
    </row>
    <row r="85" spans="1:13" ht="18.75" customHeight="1" x14ac:dyDescent="0.25">
      <c r="A85" s="78" t="s">
        <v>59</v>
      </c>
      <c r="B85" s="6">
        <f>_History!B30</f>
        <v>351</v>
      </c>
      <c r="C85" s="6">
        <f>_History!C30</f>
        <v>426</v>
      </c>
      <c r="D85" s="6">
        <f>_History!D30</f>
        <v>411</v>
      </c>
      <c r="E85" s="6">
        <f>_History!E30</f>
        <v>390</v>
      </c>
      <c r="F85" s="6">
        <f>_History!F30</f>
        <v>417</v>
      </c>
      <c r="G85" s="55">
        <f>_History!G29</f>
        <v>12578</v>
      </c>
      <c r="H85" s="99">
        <f t="shared" si="1"/>
        <v>399</v>
      </c>
      <c r="K85" s="46"/>
      <c r="L85" s="65"/>
      <c r="M85" s="46"/>
    </row>
    <row r="86" spans="1:13" ht="18.75" customHeight="1" x14ac:dyDescent="0.25">
      <c r="A86" s="78" t="s">
        <v>60</v>
      </c>
      <c r="B86" s="6">
        <f>HPER!B30</f>
        <v>291</v>
      </c>
      <c r="C86" s="6">
        <f>HPER!C30</f>
        <v>399</v>
      </c>
      <c r="D86" s="6">
        <f>HPER!D30</f>
        <v>585</v>
      </c>
      <c r="E86" s="6">
        <f>HPER!E30</f>
        <v>441</v>
      </c>
      <c r="F86" s="6">
        <f>HPER!F30</f>
        <v>300</v>
      </c>
      <c r="G86" s="55">
        <f>HPER!G29</f>
        <v>8135.4</v>
      </c>
      <c r="H86" s="99">
        <f t="shared" si="1"/>
        <v>403.2</v>
      </c>
      <c r="K86" s="46"/>
      <c r="L86" s="65"/>
      <c r="M86" s="46"/>
    </row>
    <row r="87" spans="1:13" ht="18.75" customHeight="1" x14ac:dyDescent="0.25">
      <c r="A87" s="81" t="s">
        <v>83</v>
      </c>
      <c r="B87" s="6"/>
      <c r="C87" s="6"/>
      <c r="D87" s="6"/>
      <c r="E87" s="6">
        <f>'Interdisciplinary Studies'!E30</f>
        <v>471</v>
      </c>
      <c r="F87" s="6">
        <f>'Interdisciplinary Studies'!F30</f>
        <v>597</v>
      </c>
      <c r="G87" s="55">
        <f>'Interdisciplinary Studies'!G29</f>
        <v>321</v>
      </c>
      <c r="H87" s="99">
        <f t="shared" si="1"/>
        <v>534</v>
      </c>
      <c r="K87" s="46"/>
      <c r="L87" s="65"/>
      <c r="M87" s="46"/>
    </row>
    <row r="88" spans="1:13" ht="18.75" customHeight="1" x14ac:dyDescent="0.25">
      <c r="A88" s="78" t="s">
        <v>61</v>
      </c>
      <c r="B88" s="6">
        <f>Mathematics!B30</f>
        <v>108</v>
      </c>
      <c r="C88" s="6">
        <f>Mathematics!C30</f>
        <v>93</v>
      </c>
      <c r="D88" s="6">
        <f>Mathematics!D30</f>
        <v>75</v>
      </c>
      <c r="E88" s="6">
        <f>Mathematics!E30</f>
        <v>84</v>
      </c>
      <c r="F88" s="6">
        <f>Mathematics!F30</f>
        <v>102</v>
      </c>
      <c r="G88" s="55">
        <f>Mathematics!G29</f>
        <v>10677.4</v>
      </c>
      <c r="H88" s="99">
        <f t="shared" si="1"/>
        <v>92.4</v>
      </c>
      <c r="K88" s="46"/>
      <c r="L88" s="65"/>
      <c r="M88" s="46"/>
    </row>
    <row r="89" spans="1:13" ht="18.75" customHeight="1" x14ac:dyDescent="0.25">
      <c r="A89" s="78" t="s">
        <v>69</v>
      </c>
      <c r="B89" s="6">
        <f>'Mgt &amp; Marketing'!B30</f>
        <v>3294</v>
      </c>
      <c r="C89" s="6">
        <f>'Mgt &amp; Marketing'!C30</f>
        <v>3564</v>
      </c>
      <c r="D89" s="6">
        <f>'Mgt &amp; Marketing'!D30</f>
        <v>2640</v>
      </c>
      <c r="E89" s="6">
        <f>'Mgt &amp; Marketing'!E30</f>
        <v>3631</v>
      </c>
      <c r="F89" s="6">
        <f>'Mgt &amp; Marketing'!F30</f>
        <v>3685</v>
      </c>
      <c r="G89" s="55">
        <f>'Mgt &amp; Marketing'!G29</f>
        <v>10178.200000000001</v>
      </c>
      <c r="H89" s="99">
        <f t="shared" si="1"/>
        <v>3362.8</v>
      </c>
      <c r="K89" s="46"/>
      <c r="L89" s="65"/>
      <c r="M89" s="46"/>
    </row>
    <row r="90" spans="1:13" ht="18.75" customHeight="1" x14ac:dyDescent="0.25">
      <c r="A90" s="78" t="s">
        <v>62</v>
      </c>
      <c r="B90" s="6">
        <f>Music!B30</f>
        <v>39</v>
      </c>
      <c r="C90" s="6">
        <f>Music!C30</f>
        <v>47</v>
      </c>
      <c r="D90" s="6">
        <f>Music!D30</f>
        <v>51</v>
      </c>
      <c r="E90" s="6">
        <f>Music!E30</f>
        <v>70</v>
      </c>
      <c r="F90" s="6">
        <f>Music!F30</f>
        <v>83</v>
      </c>
      <c r="G90" s="55">
        <f>Music!G29</f>
        <v>4373.2</v>
      </c>
      <c r="H90" s="99">
        <f t="shared" si="1"/>
        <v>58</v>
      </c>
      <c r="K90" s="46"/>
      <c r="L90" s="65"/>
      <c r="M90" s="46"/>
    </row>
    <row r="91" spans="1:13" ht="18.75" customHeight="1" x14ac:dyDescent="0.25">
      <c r="A91" s="78" t="s">
        <v>63</v>
      </c>
      <c r="B91" s="6"/>
      <c r="C91" s="6"/>
      <c r="D91" s="6"/>
      <c r="E91" s="6"/>
      <c r="F91" s="6"/>
      <c r="G91" s="55">
        <f>'Nursing Traditional'!G29</f>
        <v>6580</v>
      </c>
      <c r="H91" s="99"/>
      <c r="K91" s="46"/>
      <c r="L91" s="65"/>
      <c r="M91" s="46"/>
    </row>
    <row r="92" spans="1:13" ht="18.75" customHeight="1" x14ac:dyDescent="0.25">
      <c r="A92" s="78" t="s">
        <v>64</v>
      </c>
      <c r="B92" s="6">
        <f>'Nursing Online'!B30</f>
        <v>1068</v>
      </c>
      <c r="C92" s="6">
        <f>'Nursing Online'!C30</f>
        <v>1059</v>
      </c>
      <c r="D92" s="6">
        <f>'Nursing Online'!D30</f>
        <v>1137</v>
      </c>
      <c r="E92" s="6">
        <f>'Nursing Online'!E30</f>
        <v>1479</v>
      </c>
      <c r="F92" s="6">
        <f>'Nursing Online'!F30</f>
        <v>1506</v>
      </c>
      <c r="G92" s="55">
        <f>'Nursing Online'!G29</f>
        <v>3223.8</v>
      </c>
      <c r="H92" s="99">
        <f t="shared" si="1"/>
        <v>1249.8</v>
      </c>
      <c r="K92" s="46"/>
      <c r="L92" s="65"/>
      <c r="M92" s="46"/>
    </row>
    <row r="93" spans="1:13" ht="18.75" customHeight="1" x14ac:dyDescent="0.25">
      <c r="A93" s="78" t="s">
        <v>65</v>
      </c>
      <c r="B93" s="6">
        <f>'Physics &amp; Earth Science'!B30</f>
        <v>48</v>
      </c>
      <c r="C93" s="6">
        <f>'Physics &amp; Earth Science'!C30</f>
        <v>57</v>
      </c>
      <c r="D93" s="6">
        <f>'Physics &amp; Earth Science'!D30</f>
        <v>75</v>
      </c>
      <c r="E93" s="6">
        <f>'Physics &amp; Earth Science'!E30</f>
        <v>81</v>
      </c>
      <c r="F93" s="6">
        <f>'Physics &amp; Earth Science'!F30</f>
        <v>60</v>
      </c>
      <c r="G93" s="55">
        <f>'Physics &amp; Earth Science'!G29</f>
        <v>3106.2</v>
      </c>
      <c r="H93" s="99">
        <f t="shared" si="1"/>
        <v>64.2</v>
      </c>
      <c r="K93" s="46"/>
      <c r="L93" s="65"/>
      <c r="M93" s="46"/>
    </row>
    <row r="94" spans="1:13" ht="18.75" customHeight="1" x14ac:dyDescent="0.25">
      <c r="A94" s="78" t="s">
        <v>19</v>
      </c>
      <c r="B94" s="6"/>
      <c r="C94" s="6"/>
      <c r="D94" s="6"/>
      <c r="E94" s="6"/>
      <c r="F94" s="6"/>
      <c r="G94" s="55">
        <f>Psychology!G29</f>
        <v>3972.2</v>
      </c>
      <c r="H94" s="99"/>
      <c r="K94" s="46"/>
      <c r="L94" s="65"/>
      <c r="M94" s="46"/>
    </row>
    <row r="95" spans="1:13" ht="18.75" customHeight="1" x14ac:dyDescent="0.25">
      <c r="A95" s="78" t="s">
        <v>66</v>
      </c>
      <c r="B95" s="6">
        <f>'Secondary Ed'!B30</f>
        <v>1938</v>
      </c>
      <c r="C95" s="6">
        <f>'Secondary Ed'!C30</f>
        <v>1865</v>
      </c>
      <c r="D95" s="6">
        <f>'Secondary Ed'!D30</f>
        <v>2403</v>
      </c>
      <c r="E95" s="6">
        <f>'Secondary Ed'!E30</f>
        <v>1977</v>
      </c>
      <c r="F95" s="6">
        <f>'Secondary Ed'!F30</f>
        <v>2697</v>
      </c>
      <c r="G95" s="55">
        <f>'Secondary Ed'!G29</f>
        <v>3865.2</v>
      </c>
      <c r="H95" s="99">
        <f t="shared" si="1"/>
        <v>2176</v>
      </c>
      <c r="K95" s="46"/>
      <c r="L95" s="65"/>
      <c r="M95" s="46"/>
    </row>
    <row r="96" spans="1:13" ht="18.75" customHeight="1" x14ac:dyDescent="0.25">
      <c r="A96" s="78" t="s">
        <v>34</v>
      </c>
      <c r="B96" s="5"/>
      <c r="C96" s="5"/>
      <c r="D96" s="5"/>
      <c r="E96" s="5">
        <f>Sociology!E30</f>
        <v>105</v>
      </c>
      <c r="F96" s="5">
        <f>Sociology!F30</f>
        <v>189</v>
      </c>
      <c r="G96" s="55">
        <f>Sociology!G29</f>
        <v>4027</v>
      </c>
      <c r="H96" s="99">
        <f t="shared" si="1"/>
        <v>147</v>
      </c>
      <c r="K96" s="46"/>
      <c r="L96" s="65"/>
      <c r="M96" s="46"/>
    </row>
    <row r="97" spans="1:13" ht="18.75" customHeight="1" x14ac:dyDescent="0.25">
      <c r="A97" s="78" t="s">
        <v>67</v>
      </c>
      <c r="B97" s="51"/>
      <c r="C97" s="51"/>
      <c r="D97" s="51"/>
      <c r="E97" s="2"/>
      <c r="F97" s="2"/>
      <c r="G97" s="55">
        <f>'Social Work'!G29</f>
        <v>2654</v>
      </c>
      <c r="H97" s="96"/>
      <c r="K97" s="46"/>
      <c r="L97" s="65"/>
      <c r="M97" s="46"/>
    </row>
    <row r="98" spans="1:13" s="1" customFormat="1" ht="19.5" customHeight="1" thickBot="1" x14ac:dyDescent="0.3">
      <c r="A98" s="82" t="s">
        <v>79</v>
      </c>
      <c r="B98" s="87">
        <f>SUM(B70:B97)</f>
        <v>14983</v>
      </c>
      <c r="C98" s="87">
        <f>SUM(C70:C97)</f>
        <v>14030</v>
      </c>
      <c r="D98" s="87">
        <f>SUM(D70:D97)</f>
        <v>13990</v>
      </c>
      <c r="E98" s="87">
        <f>SUM(E70:E97)</f>
        <v>14679</v>
      </c>
      <c r="F98" s="87">
        <f>SUM(F70:F97)</f>
        <v>15513</v>
      </c>
      <c r="G98" s="98">
        <f>AVERAGE('Thornell Summary 1(ug)'!B98:F98)</f>
        <v>154692.6</v>
      </c>
      <c r="H98" s="88">
        <f>AVERAGE(B98:F98)</f>
        <v>14639</v>
      </c>
      <c r="K98" s="66"/>
      <c r="L98" s="66"/>
      <c r="M98" s="66"/>
    </row>
    <row r="99" spans="1:13" ht="13.8" thickBot="1" x14ac:dyDescent="0.3">
      <c r="K99" s="3"/>
      <c r="L99" s="3"/>
      <c r="M99" s="3"/>
    </row>
    <row r="100" spans="1:13" s="21" customFormat="1" ht="25.5" customHeight="1" x14ac:dyDescent="0.25">
      <c r="A100" s="344" t="s">
        <v>81</v>
      </c>
      <c r="B100" s="345"/>
      <c r="C100" s="345"/>
      <c r="D100" s="345"/>
      <c r="E100" s="345"/>
      <c r="F100" s="345"/>
      <c r="G100" s="345"/>
      <c r="H100" s="346"/>
      <c r="K100" s="63"/>
      <c r="L100" s="63"/>
      <c r="M100" s="63"/>
    </row>
    <row r="101" spans="1:13" s="13" customFormat="1" ht="18.75" customHeight="1" x14ac:dyDescent="0.25">
      <c r="A101" s="77" t="s">
        <v>70</v>
      </c>
      <c r="B101" s="321" t="s">
        <v>84</v>
      </c>
      <c r="C101" s="323" t="s">
        <v>88</v>
      </c>
      <c r="D101" s="323" t="s">
        <v>93</v>
      </c>
      <c r="E101" s="323" t="s">
        <v>103</v>
      </c>
      <c r="F101" s="323" t="s">
        <v>116</v>
      </c>
      <c r="G101" s="352" t="s">
        <v>75</v>
      </c>
      <c r="H101" s="353"/>
      <c r="K101" s="347"/>
      <c r="L101" s="347"/>
      <c r="M101" s="58"/>
    </row>
    <row r="102" spans="1:13" ht="18.75" customHeight="1" x14ac:dyDescent="0.25">
      <c r="A102" s="78"/>
      <c r="B102" s="15" t="s">
        <v>72</v>
      </c>
      <c r="C102" s="15" t="s">
        <v>72</v>
      </c>
      <c r="D102" s="15" t="s">
        <v>72</v>
      </c>
      <c r="E102" s="15" t="s">
        <v>72</v>
      </c>
      <c r="F102" s="15" t="s">
        <v>72</v>
      </c>
      <c r="G102" s="48" t="s">
        <v>71</v>
      </c>
      <c r="H102" s="92" t="s">
        <v>72</v>
      </c>
      <c r="K102" s="58"/>
      <c r="L102" s="58"/>
      <c r="M102" s="58"/>
    </row>
    <row r="103" spans="1:13" ht="18.75" customHeight="1" x14ac:dyDescent="0.25">
      <c r="A103" s="78" t="s">
        <v>68</v>
      </c>
      <c r="B103" s="24">
        <f>'Accounting &amp; BL'!B36</f>
        <v>23.2</v>
      </c>
      <c r="C103" s="24">
        <f>'Accounting &amp; BL'!C36</f>
        <v>19.7</v>
      </c>
      <c r="D103" s="24">
        <f>'Accounting &amp; BL'!D36</f>
        <v>18.600000000000001</v>
      </c>
      <c r="E103" s="24">
        <f>'Accounting &amp; BL'!E36</f>
        <v>16.3</v>
      </c>
      <c r="F103" s="24">
        <f>'Accounting &amp; BL'!F36</f>
        <v>21</v>
      </c>
      <c r="G103" s="56">
        <f>'Accounting &amp; BL'!G35</f>
        <v>26.360000000000003</v>
      </c>
      <c r="H103" s="100">
        <f>AVERAGE(B103:F103)</f>
        <v>19.759999999999998</v>
      </c>
      <c r="K103" s="68"/>
      <c r="L103" s="68"/>
      <c r="M103" s="68"/>
    </row>
    <row r="104" spans="1:13" ht="18.75" customHeight="1" x14ac:dyDescent="0.25">
      <c r="A104" s="78" t="s">
        <v>15</v>
      </c>
      <c r="B104" s="24"/>
      <c r="C104" s="24"/>
      <c r="D104" s="24"/>
      <c r="E104" s="24"/>
      <c r="F104" s="24"/>
      <c r="G104" s="57">
        <f>Art!G35</f>
        <v>22.36</v>
      </c>
      <c r="H104" s="100"/>
      <c r="K104" s="69"/>
      <c r="L104" s="70"/>
      <c r="M104" s="69"/>
    </row>
    <row r="105" spans="1:13" ht="18.75" customHeight="1" x14ac:dyDescent="0.25">
      <c r="A105" s="78" t="s">
        <v>16</v>
      </c>
      <c r="B105" s="24">
        <f>Biology!B36</f>
        <v>8</v>
      </c>
      <c r="C105" s="24">
        <f>Biology!C36</f>
        <v>0</v>
      </c>
      <c r="D105" s="24">
        <f>Biology!D36</f>
        <v>0</v>
      </c>
      <c r="E105" s="24">
        <v>8</v>
      </c>
      <c r="F105" s="24">
        <v>9</v>
      </c>
      <c r="G105" s="57">
        <f>Biology!G35</f>
        <v>25.003999999999998</v>
      </c>
      <c r="H105" s="100">
        <f t="shared" ref="H105:H128" si="2">AVERAGE(B105:F105)</f>
        <v>5</v>
      </c>
      <c r="K105" s="69"/>
      <c r="L105" s="70"/>
      <c r="M105" s="69"/>
    </row>
    <row r="106" spans="1:13" ht="18.75" customHeight="1" x14ac:dyDescent="0.25">
      <c r="A106" s="78" t="s">
        <v>52</v>
      </c>
      <c r="B106" s="24"/>
      <c r="C106" s="24"/>
      <c r="D106" s="24"/>
      <c r="E106" s="24"/>
      <c r="F106" s="24"/>
      <c r="G106" s="57">
        <f>'Chemistry&amp;IH'!G35</f>
        <v>22.46</v>
      </c>
      <c r="H106" s="100"/>
      <c r="K106" s="69"/>
      <c r="L106" s="70"/>
      <c r="M106" s="69"/>
    </row>
    <row r="107" spans="1:13" ht="18.75" customHeight="1" x14ac:dyDescent="0.25">
      <c r="A107" s="78" t="s">
        <v>53</v>
      </c>
      <c r="B107" s="24">
        <f>Communications!B36</f>
        <v>0</v>
      </c>
      <c r="C107" s="24"/>
      <c r="D107" s="24"/>
      <c r="E107" s="24"/>
      <c r="F107" s="24"/>
      <c r="G107" s="57">
        <f>Communications!G35</f>
        <v>18.28</v>
      </c>
      <c r="H107" s="100">
        <f t="shared" si="2"/>
        <v>0</v>
      </c>
      <c r="K107" s="69"/>
      <c r="L107" s="70"/>
      <c r="M107" s="69"/>
    </row>
    <row r="108" spans="1:13" ht="18.75" customHeight="1" x14ac:dyDescent="0.25">
      <c r="A108" s="78" t="s">
        <v>25</v>
      </c>
      <c r="B108" s="24">
        <f>'CS &amp; CIS'!B36</f>
        <v>21.8</v>
      </c>
      <c r="C108" s="24">
        <f>'CS &amp; CIS'!C36</f>
        <v>24.9</v>
      </c>
      <c r="D108" s="24">
        <f>'CS &amp; CIS'!D36</f>
        <v>21.6</v>
      </c>
      <c r="E108" s="24">
        <f>'CS &amp; CIS'!E36</f>
        <v>23.4</v>
      </c>
      <c r="F108" s="24">
        <f>'CS &amp; CIS'!F36</f>
        <v>23.4</v>
      </c>
      <c r="G108" s="57">
        <f>'CS &amp; CIS'!G35</f>
        <v>20.259999999999998</v>
      </c>
      <c r="H108" s="100">
        <f t="shared" si="2"/>
        <v>23.020000000000003</v>
      </c>
      <c r="K108" s="69"/>
      <c r="L108" s="70"/>
      <c r="M108" s="69"/>
    </row>
    <row r="109" spans="1:13" ht="18.75" customHeight="1" x14ac:dyDescent="0.25">
      <c r="A109" s="78" t="s">
        <v>39</v>
      </c>
      <c r="B109" s="24">
        <f>'Politics, Justice &amp; Law'!B36</f>
        <v>17.899999999999999</v>
      </c>
      <c r="C109" s="24">
        <f>'Politics, Justice &amp; Law'!C36</f>
        <v>14.8</v>
      </c>
      <c r="D109" s="24">
        <f>'Politics, Justice &amp; Law'!D36</f>
        <v>9.8000000000000007</v>
      </c>
      <c r="E109" s="24">
        <f>'Politics, Justice &amp; Law'!E36</f>
        <v>7.6</v>
      </c>
      <c r="F109" s="24">
        <f>'Politics, Justice &amp; Law'!F36</f>
        <v>8.1</v>
      </c>
      <c r="G109" s="57">
        <f>'Politics, Justice &amp; Law'!G35</f>
        <v>21.619999999999997</v>
      </c>
      <c r="H109" s="100">
        <f t="shared" si="2"/>
        <v>11.64</v>
      </c>
      <c r="K109" s="69"/>
      <c r="L109" s="70"/>
      <c r="M109" s="69"/>
    </row>
    <row r="110" spans="1:13" ht="18.75" customHeight="1" x14ac:dyDescent="0.25">
      <c r="A110" s="78" t="s">
        <v>54</v>
      </c>
      <c r="B110" s="24">
        <f>'Counselor Ed'!B36</f>
        <v>17.899999999999999</v>
      </c>
      <c r="C110" s="24">
        <f>'Counselor Ed'!C36</f>
        <v>16</v>
      </c>
      <c r="D110" s="24">
        <f>'Counselor Ed'!D36</f>
        <v>13</v>
      </c>
      <c r="E110" s="24">
        <f>'Counselor Ed'!E36</f>
        <v>11.3</v>
      </c>
      <c r="F110" s="24">
        <f>'Counselor Ed'!F36</f>
        <v>11.6</v>
      </c>
      <c r="G110" s="57"/>
      <c r="H110" s="100">
        <f t="shared" si="2"/>
        <v>13.959999999999999</v>
      </c>
      <c r="K110" s="69"/>
      <c r="L110" s="70"/>
      <c r="M110" s="69"/>
    </row>
    <row r="111" spans="1:13" ht="18.75" customHeight="1" x14ac:dyDescent="0.25">
      <c r="A111" s="78" t="s">
        <v>55</v>
      </c>
      <c r="B111" s="24">
        <f>'Econ &amp; Finance'!B36</f>
        <v>27.8</v>
      </c>
      <c r="C111" s="24">
        <f>'Econ &amp; Finance'!C36</f>
        <v>25.2</v>
      </c>
      <c r="D111" s="24">
        <f>'Econ &amp; Finance'!D36</f>
        <v>25.9</v>
      </c>
      <c r="E111" s="24">
        <f>'Econ &amp; Finance'!E36</f>
        <v>29.4</v>
      </c>
      <c r="F111" s="24">
        <f>'Econ &amp; Finance'!F36</f>
        <v>23.4</v>
      </c>
      <c r="G111" s="57">
        <f>'Econ &amp; Finance'!G35</f>
        <v>30.46</v>
      </c>
      <c r="H111" s="100">
        <f t="shared" si="2"/>
        <v>26.340000000000003</v>
      </c>
      <c r="K111" s="69"/>
      <c r="L111" s="70"/>
      <c r="M111" s="69"/>
    </row>
    <row r="112" spans="1:13" ht="18.75" customHeight="1" x14ac:dyDescent="0.25">
      <c r="A112" s="78" t="s">
        <v>56</v>
      </c>
      <c r="B112" s="24">
        <f>'Elementary Ed'!B36</f>
        <v>14.5</v>
      </c>
      <c r="C112" s="24">
        <f>'Elementary Ed'!C36</f>
        <v>17</v>
      </c>
      <c r="D112" s="24">
        <f>'Elementary Ed'!D36</f>
        <v>20.7</v>
      </c>
      <c r="E112" s="24">
        <f>'Elementary Ed'!E36</f>
        <v>20.9</v>
      </c>
      <c r="F112" s="24">
        <f>'Elementary Ed'!F36</f>
        <v>20.2</v>
      </c>
      <c r="G112" s="57">
        <f>'Elementary Ed'!G35</f>
        <v>19.940000000000001</v>
      </c>
      <c r="H112" s="100">
        <f t="shared" si="2"/>
        <v>18.66</v>
      </c>
      <c r="K112" s="69"/>
      <c r="L112" s="70"/>
      <c r="M112" s="69"/>
    </row>
    <row r="113" spans="1:13" ht="18.75" customHeight="1" x14ac:dyDescent="0.25">
      <c r="A113" s="78" t="s">
        <v>57</v>
      </c>
      <c r="B113" s="24"/>
      <c r="C113" s="24"/>
      <c r="D113" s="24"/>
      <c r="E113" s="24"/>
      <c r="F113" s="24"/>
      <c r="G113" s="57">
        <f>'Entertainment Industry'!G35</f>
        <v>19.594000000000001</v>
      </c>
      <c r="H113" s="100"/>
      <c r="K113" s="69"/>
      <c r="L113" s="70"/>
      <c r="M113" s="69"/>
    </row>
    <row r="114" spans="1:13" ht="18.75" customHeight="1" x14ac:dyDescent="0.25">
      <c r="A114" s="78" t="s">
        <v>17</v>
      </c>
      <c r="B114" s="24">
        <f>English!B36</f>
        <v>8.5</v>
      </c>
      <c r="C114" s="24">
        <f>English!C36</f>
        <v>7.3</v>
      </c>
      <c r="D114" s="24">
        <f>English!D36</f>
        <v>8</v>
      </c>
      <c r="E114" s="24">
        <f>English!E36</f>
        <v>7.6</v>
      </c>
      <c r="F114" s="24">
        <f>English!F36</f>
        <v>7.7</v>
      </c>
      <c r="G114" s="57">
        <f>English!G35</f>
        <v>23.22</v>
      </c>
      <c r="H114" s="100">
        <f t="shared" si="2"/>
        <v>7.82</v>
      </c>
      <c r="K114" s="69"/>
      <c r="L114" s="70"/>
      <c r="M114" s="69"/>
    </row>
    <row r="115" spans="1:13" ht="18.75" customHeight="1" x14ac:dyDescent="0.25">
      <c r="A115" s="78" t="s">
        <v>58</v>
      </c>
      <c r="B115" s="24"/>
      <c r="C115" s="24"/>
      <c r="D115" s="24"/>
      <c r="E115" s="24"/>
      <c r="F115" s="24"/>
      <c r="G115" s="57">
        <f>'Foreign Language'!G35</f>
        <v>14.820000000000002</v>
      </c>
      <c r="H115" s="100"/>
      <c r="K115" s="69"/>
      <c r="L115" s="70"/>
      <c r="M115" s="69"/>
    </row>
    <row r="116" spans="1:13" ht="18.75" customHeight="1" x14ac:dyDescent="0.25">
      <c r="A116" s="78" t="s">
        <v>36</v>
      </c>
      <c r="B116" s="24">
        <f>Geography!B36</f>
        <v>8.8000000000000007</v>
      </c>
      <c r="C116" s="24">
        <f>Geography!C36</f>
        <v>8.8000000000000007</v>
      </c>
      <c r="D116" s="24">
        <f>Geography!D36</f>
        <v>9</v>
      </c>
      <c r="E116" s="24">
        <f>Geography!E36</f>
        <v>0</v>
      </c>
      <c r="F116" s="24">
        <f>Geography!F36</f>
        <v>10.5</v>
      </c>
      <c r="G116" s="57">
        <f>Geography!G35</f>
        <v>23.979999999999997</v>
      </c>
      <c r="H116" s="100">
        <f t="shared" si="2"/>
        <v>7.42</v>
      </c>
      <c r="K116" s="69"/>
      <c r="L116" s="70"/>
      <c r="M116" s="69"/>
    </row>
    <row r="117" spans="1:13" ht="18.75" customHeight="1" x14ac:dyDescent="0.25">
      <c r="A117" s="78" t="s">
        <v>29</v>
      </c>
      <c r="B117" s="24"/>
      <c r="C117" s="24"/>
      <c r="D117" s="24"/>
      <c r="E117" s="24"/>
      <c r="F117" s="24"/>
      <c r="G117" s="57">
        <f>HES!G35</f>
        <v>20.94</v>
      </c>
      <c r="H117" s="100"/>
      <c r="K117" s="69"/>
      <c r="L117" s="70"/>
      <c r="M117" s="69"/>
    </row>
    <row r="118" spans="1:13" ht="18.75" customHeight="1" x14ac:dyDescent="0.25">
      <c r="A118" s="78" t="s">
        <v>59</v>
      </c>
      <c r="B118" s="24">
        <f>_History!B36</f>
        <v>7.7</v>
      </c>
      <c r="C118" s="24">
        <f>_History!C36</f>
        <v>10.8</v>
      </c>
      <c r="D118" s="24">
        <f>_History!D36</f>
        <v>8.6999999999999993</v>
      </c>
      <c r="E118" s="24">
        <f>_History!E36</f>
        <v>10.1</v>
      </c>
      <c r="F118" s="24">
        <f>_History!F36</f>
        <v>8.5</v>
      </c>
      <c r="G118" s="57">
        <f>_History!G35</f>
        <v>26.8</v>
      </c>
      <c r="H118" s="100">
        <f t="shared" si="2"/>
        <v>9.16</v>
      </c>
      <c r="K118" s="69"/>
      <c r="L118" s="70"/>
      <c r="M118" s="69"/>
    </row>
    <row r="119" spans="1:13" ht="18.75" customHeight="1" x14ac:dyDescent="0.25">
      <c r="A119" s="78" t="s">
        <v>60</v>
      </c>
      <c r="B119" s="24">
        <f>HPER!B36</f>
        <v>10.199999999999999</v>
      </c>
      <c r="C119" s="24">
        <f>HPER!C36</f>
        <v>9.6</v>
      </c>
      <c r="D119" s="24">
        <f>HPER!D36</f>
        <v>11.8</v>
      </c>
      <c r="E119" s="24">
        <f>HPER!E36</f>
        <v>11.2</v>
      </c>
      <c r="F119" s="24">
        <f>HPER!F36</f>
        <v>9</v>
      </c>
      <c r="G119" s="57">
        <f>HPER!G35</f>
        <v>22.559999999999995</v>
      </c>
      <c r="H119" s="100">
        <f t="shared" si="2"/>
        <v>10.36</v>
      </c>
      <c r="K119" s="69"/>
      <c r="L119" s="70"/>
      <c r="M119" s="69"/>
    </row>
    <row r="120" spans="1:13" ht="18.75" customHeight="1" x14ac:dyDescent="0.25">
      <c r="A120" s="81" t="s">
        <v>83</v>
      </c>
      <c r="B120" s="24"/>
      <c r="C120" s="24"/>
      <c r="D120" s="24"/>
      <c r="E120" s="24">
        <f>'Interdisciplinary Studies'!E36</f>
        <v>17.899999999999999</v>
      </c>
      <c r="F120" s="24">
        <f>'Interdisciplinary Studies'!F36</f>
        <v>19.600000000000001</v>
      </c>
      <c r="G120" s="57">
        <f>'Interdisciplinary Studies'!G35</f>
        <v>17.899999999999999</v>
      </c>
      <c r="H120" s="100">
        <f>AVERAGE(B120:F120)</f>
        <v>18.75</v>
      </c>
      <c r="K120" s="69"/>
      <c r="L120" s="70"/>
      <c r="M120" s="69"/>
    </row>
    <row r="121" spans="1:13" ht="18.75" customHeight="1" x14ac:dyDescent="0.25">
      <c r="A121" s="78" t="s">
        <v>61</v>
      </c>
      <c r="B121" s="24">
        <f>Mathematics!B36</f>
        <v>9</v>
      </c>
      <c r="C121" s="24">
        <f>Mathematics!C36</f>
        <v>7.7</v>
      </c>
      <c r="D121" s="24">
        <f>Mathematics!D36</f>
        <v>6.7</v>
      </c>
      <c r="E121" s="24">
        <f>Mathematics!E36</f>
        <v>7.7</v>
      </c>
      <c r="F121" s="24">
        <f>Mathematics!F36</f>
        <v>8</v>
      </c>
      <c r="G121" s="57">
        <f>Mathematics!G35</f>
        <v>23.8</v>
      </c>
      <c r="H121" s="100">
        <f t="shared" si="2"/>
        <v>7.8199999999999985</v>
      </c>
      <c r="K121" s="69"/>
      <c r="L121" s="70"/>
      <c r="M121" s="69"/>
    </row>
    <row r="122" spans="1:13" ht="18.75" customHeight="1" x14ac:dyDescent="0.25">
      <c r="A122" s="78" t="s">
        <v>69</v>
      </c>
      <c r="B122" s="24">
        <f>'Mgt &amp; Marketing'!B36</f>
        <v>27.5</v>
      </c>
      <c r="C122" s="24">
        <f>'Mgt &amp; Marketing'!C36</f>
        <v>24.6</v>
      </c>
      <c r="D122" s="24">
        <f>'Mgt &amp; Marketing'!D36</f>
        <v>22.1</v>
      </c>
      <c r="E122" s="24">
        <f>'Mgt &amp; Marketing'!E36</f>
        <v>24.4</v>
      </c>
      <c r="F122" s="24">
        <f>'Mgt &amp; Marketing'!F36</f>
        <v>25.4</v>
      </c>
      <c r="G122" s="57">
        <f>'Mgt &amp; Marketing'!G35</f>
        <v>33.299999999999997</v>
      </c>
      <c r="H122" s="100">
        <f t="shared" si="2"/>
        <v>24.8</v>
      </c>
      <c r="K122" s="69"/>
      <c r="L122" s="70"/>
      <c r="M122" s="69"/>
    </row>
    <row r="123" spans="1:13" ht="18.75" customHeight="1" x14ac:dyDescent="0.25">
      <c r="A123" s="78" t="s">
        <v>62</v>
      </c>
      <c r="B123" s="24"/>
      <c r="C123" s="24"/>
      <c r="D123" s="24"/>
      <c r="E123" s="24"/>
      <c r="F123" s="24"/>
      <c r="G123" s="57">
        <f>Music!G35</f>
        <v>18.38</v>
      </c>
      <c r="H123" s="100"/>
      <c r="K123" s="69"/>
      <c r="L123" s="70"/>
      <c r="M123" s="69"/>
    </row>
    <row r="124" spans="1:13" ht="18.75" customHeight="1" x14ac:dyDescent="0.25">
      <c r="A124" s="78" t="s">
        <v>63</v>
      </c>
      <c r="B124" s="24"/>
      <c r="C124" s="24"/>
      <c r="D124" s="24"/>
      <c r="E124" s="24"/>
      <c r="F124" s="24"/>
      <c r="G124" s="57">
        <f>'Nursing Traditional'!G35</f>
        <v>34.980000000000004</v>
      </c>
      <c r="H124" s="100"/>
      <c r="K124" s="69"/>
      <c r="L124" s="70"/>
      <c r="M124" s="69"/>
    </row>
    <row r="125" spans="1:13" ht="18.75" customHeight="1" x14ac:dyDescent="0.25">
      <c r="A125" s="78" t="s">
        <v>64</v>
      </c>
      <c r="B125" s="24">
        <f>'Nursing Online'!B36</f>
        <v>14.2</v>
      </c>
      <c r="C125" s="24">
        <f>'Nursing Online'!C36</f>
        <v>14.7</v>
      </c>
      <c r="D125" s="24">
        <f>'Nursing Online'!D36</f>
        <v>14.2</v>
      </c>
      <c r="E125" s="24">
        <f>'Nursing Online'!E36</f>
        <v>17</v>
      </c>
      <c r="F125" s="24">
        <f>'Nursing Online'!F36</f>
        <v>16.8</v>
      </c>
      <c r="G125" s="57">
        <f>'Nursing Online'!G35</f>
        <v>20.619999999999997</v>
      </c>
      <c r="H125" s="100">
        <f t="shared" si="2"/>
        <v>15.379999999999999</v>
      </c>
      <c r="K125" s="69"/>
      <c r="L125" s="70"/>
      <c r="M125" s="69"/>
    </row>
    <row r="126" spans="1:13" ht="18.75" customHeight="1" x14ac:dyDescent="0.25">
      <c r="A126" s="78" t="s">
        <v>65</v>
      </c>
      <c r="B126" s="24">
        <f>'Physics &amp; Earth Science'!B36</f>
        <v>8</v>
      </c>
      <c r="C126" s="24">
        <f>'Physics &amp; Earth Science'!C36</f>
        <v>11</v>
      </c>
      <c r="D126" s="24">
        <f>'Physics &amp; Earth Science'!D36</f>
        <v>15</v>
      </c>
      <c r="E126" s="24">
        <f>'Physics &amp; Earth Science'!E36</f>
        <v>14</v>
      </c>
      <c r="F126" s="24">
        <f>'Physics &amp; Earth Science'!F36</f>
        <v>11</v>
      </c>
      <c r="G126" s="57">
        <f>'Physics &amp; Earth Science'!G35</f>
        <v>17.8</v>
      </c>
      <c r="H126" s="100">
        <f t="shared" si="2"/>
        <v>11.8</v>
      </c>
      <c r="K126" s="69"/>
      <c r="L126" s="70"/>
      <c r="M126" s="69"/>
    </row>
    <row r="127" spans="1:13" ht="18.75" customHeight="1" x14ac:dyDescent="0.25">
      <c r="A127" s="78" t="s">
        <v>19</v>
      </c>
      <c r="B127" s="24"/>
      <c r="C127" s="24"/>
      <c r="D127" s="24"/>
      <c r="E127" s="24"/>
      <c r="F127" s="24"/>
      <c r="G127" s="57">
        <f>Psychology!G35</f>
        <v>28.7</v>
      </c>
      <c r="H127" s="100"/>
      <c r="K127" s="69"/>
      <c r="L127" s="70"/>
      <c r="M127" s="69"/>
    </row>
    <row r="128" spans="1:13" ht="18.75" customHeight="1" x14ac:dyDescent="0.25">
      <c r="A128" s="78" t="s">
        <v>66</v>
      </c>
      <c r="B128" s="24">
        <f>'Secondary Ed'!B36</f>
        <v>14.9</v>
      </c>
      <c r="C128" s="24">
        <f>'Secondary Ed'!C36</f>
        <v>15.1</v>
      </c>
      <c r="D128" s="24">
        <f>'Secondary Ed'!D36</f>
        <v>15.9</v>
      </c>
      <c r="E128" s="24">
        <f>'Secondary Ed'!E36</f>
        <v>14.8</v>
      </c>
      <c r="F128" s="24">
        <f>'Secondary Ed'!F36</f>
        <v>16.5</v>
      </c>
      <c r="G128" s="57">
        <f>'Secondary Ed'!G35</f>
        <v>21.64</v>
      </c>
      <c r="H128" s="100">
        <f t="shared" si="2"/>
        <v>15.440000000000001</v>
      </c>
      <c r="K128" s="69"/>
      <c r="L128" s="70"/>
      <c r="M128" s="69"/>
    </row>
    <row r="129" spans="1:13" ht="18.75" customHeight="1" x14ac:dyDescent="0.25">
      <c r="A129" s="78" t="s">
        <v>34</v>
      </c>
      <c r="B129" s="23"/>
      <c r="C129" s="23"/>
      <c r="D129" s="23"/>
      <c r="E129" s="2"/>
      <c r="F129" s="2"/>
      <c r="G129" s="57">
        <f>Sociology!G35</f>
        <v>24.380000000000003</v>
      </c>
      <c r="H129" s="101"/>
      <c r="K129" s="69"/>
      <c r="L129" s="70"/>
      <c r="M129" s="69"/>
    </row>
    <row r="130" spans="1:13" ht="18.75" customHeight="1" x14ac:dyDescent="0.25">
      <c r="A130" s="78" t="s">
        <v>67</v>
      </c>
      <c r="B130" s="23"/>
      <c r="C130" s="23"/>
      <c r="D130" s="23"/>
      <c r="E130" s="2"/>
      <c r="F130" s="2"/>
      <c r="G130" s="57">
        <f>'Social Work'!G35</f>
        <v>22.3</v>
      </c>
      <c r="H130" s="101"/>
      <c r="K130" s="69"/>
      <c r="L130" s="70"/>
      <c r="M130" s="69"/>
    </row>
    <row r="131" spans="1:13" ht="19.5" customHeight="1" thickBot="1" x14ac:dyDescent="0.3">
      <c r="A131" s="82" t="s">
        <v>94</v>
      </c>
      <c r="B131" s="85" t="e">
        <f>'Overall Summary'!#REF!</f>
        <v>#REF!</v>
      </c>
      <c r="C131" s="85">
        <f>'Overall Summary'!B36</f>
        <v>20.9</v>
      </c>
      <c r="D131" s="85">
        <f>'Overall Summary'!C36</f>
        <v>18.899999999999999</v>
      </c>
      <c r="E131" s="85">
        <f>'Overall Summary'!D36</f>
        <v>17.5</v>
      </c>
      <c r="F131" s="85">
        <f>'Overall Summary'!E36</f>
        <v>17.100000000000001</v>
      </c>
      <c r="G131" s="102">
        <f>AVERAGE('Thornell Summary 1(ug)'!B131:F131)</f>
        <v>23.423999999999999</v>
      </c>
      <c r="H131" s="103" t="e">
        <f>AVERAGE(B131:F131)</f>
        <v>#REF!</v>
      </c>
      <c r="K131" s="71"/>
      <c r="L131" s="71"/>
      <c r="M131" s="71"/>
    </row>
    <row r="134" spans="1:13" x14ac:dyDescent="0.25">
      <c r="A134" s="8"/>
      <c r="B134" s="19"/>
      <c r="K134" s="19"/>
      <c r="L134" s="19"/>
    </row>
    <row r="135" spans="1:13" x14ac:dyDescent="0.25">
      <c r="B135" s="19"/>
      <c r="K135" s="19"/>
      <c r="L135" s="19"/>
    </row>
    <row r="136" spans="1:13" x14ac:dyDescent="0.25">
      <c r="B136" s="20"/>
      <c r="K136" s="20"/>
      <c r="L136" s="20"/>
    </row>
  </sheetData>
  <mergeCells count="12">
    <mergeCell ref="G101:H101"/>
    <mergeCell ref="K101:L101"/>
    <mergeCell ref="G68:H68"/>
    <mergeCell ref="A1:H1"/>
    <mergeCell ref="A34:H34"/>
    <mergeCell ref="A67:H67"/>
    <mergeCell ref="A100:H100"/>
    <mergeCell ref="K2:L2"/>
    <mergeCell ref="G35:H35"/>
    <mergeCell ref="K35:L35"/>
    <mergeCell ref="G2:H2"/>
    <mergeCell ref="K68:L68"/>
  </mergeCells>
  <printOptions horizontalCentered="1"/>
  <pageMargins left="0.75" right="0.75" top="1.5" bottom="0.5" header="1" footer="0.5"/>
  <pageSetup scale="71" fitToHeight="5" orientation="landscape" r:id="rId1"/>
  <headerFooter alignWithMargins="0">
    <oddHeader>&amp;C&amp;"Arial,Bold"&amp;12Summary Pages for Five-Year Departmental Data Report
2009 - 2010</oddHeader>
    <oddFooter>&amp;L&amp;8Prepared at the request of 
Dr. John Thornell, VPAA&amp;R&amp;8Prepared by:  OIRPA (kr)
&amp;F
&amp;A</oddFooter>
  </headerFooter>
  <rowBreaks count="3" manualBreakCount="3">
    <brk id="33" max="16383" man="1"/>
    <brk id="66" max="16383" man="1"/>
    <brk id="99"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topLeftCell="A7" zoomScaleNormal="100" workbookViewId="0">
      <selection activeCell="O15" sqref="O15"/>
    </sheetView>
  </sheetViews>
  <sheetFormatPr defaultColWidth="9.109375" defaultRowHeight="13.2" x14ac:dyDescent="0.25"/>
  <cols>
    <col min="1" max="1" width="37" style="31" bestFit="1" customWidth="1"/>
    <col min="2" max="2" width="9.88671875" style="31" bestFit="1" customWidth="1"/>
    <col min="3" max="3" width="8.6640625" style="31" bestFit="1" customWidth="1"/>
    <col min="4" max="5" width="9.88671875" style="31" bestFit="1" customWidth="1"/>
    <col min="6" max="6" width="8.6640625" style="31" bestFit="1" customWidth="1"/>
    <col min="7" max="8" width="9.88671875" style="31" bestFit="1" customWidth="1"/>
    <col min="9" max="9" width="8.6640625" style="31" bestFit="1" customWidth="1"/>
    <col min="10" max="11" width="9.88671875" style="31" bestFit="1" customWidth="1"/>
    <col min="12" max="12" width="8.6640625" style="31" bestFit="1" customWidth="1"/>
    <col min="13" max="14" width="9.88671875" style="31" bestFit="1" customWidth="1"/>
    <col min="15" max="15" width="8.6640625" style="31" bestFit="1" customWidth="1"/>
    <col min="16" max="16" width="9.88671875" style="31" bestFit="1" customWidth="1"/>
    <col min="17" max="21" width="9.109375" style="31"/>
    <col min="22" max="22" width="12.6640625" style="31" bestFit="1" customWidth="1"/>
    <col min="23" max="24" width="11.88671875" style="31" bestFit="1" customWidth="1"/>
    <col min="25" max="16384" width="9.109375" style="31"/>
  </cols>
  <sheetData>
    <row r="1" spans="1:24" ht="13.8" x14ac:dyDescent="0.25">
      <c r="A1" s="360" t="s">
        <v>70</v>
      </c>
      <c r="B1" s="362" t="s">
        <v>84</v>
      </c>
      <c r="C1" s="363"/>
      <c r="D1" s="364"/>
      <c r="E1" s="362" t="s">
        <v>88</v>
      </c>
      <c r="F1" s="363"/>
      <c r="G1" s="364"/>
      <c r="H1" s="362" t="s">
        <v>93</v>
      </c>
      <c r="I1" s="363"/>
      <c r="J1" s="364"/>
      <c r="K1" s="357" t="s">
        <v>103</v>
      </c>
      <c r="L1" s="358"/>
      <c r="M1" s="359"/>
      <c r="N1" s="357" t="s">
        <v>116</v>
      </c>
      <c r="O1" s="358"/>
      <c r="P1" s="359"/>
      <c r="V1" s="357" t="s">
        <v>51</v>
      </c>
      <c r="W1" s="358"/>
      <c r="X1" s="359"/>
    </row>
    <row r="2" spans="1:24" ht="13.8" x14ac:dyDescent="0.25">
      <c r="A2" s="361"/>
      <c r="B2" s="32" t="s">
        <v>71</v>
      </c>
      <c r="C2" s="33" t="s">
        <v>72</v>
      </c>
      <c r="D2" s="41" t="s">
        <v>4</v>
      </c>
      <c r="E2" s="32" t="s">
        <v>71</v>
      </c>
      <c r="F2" s="33" t="s">
        <v>72</v>
      </c>
      <c r="G2" s="41" t="s">
        <v>4</v>
      </c>
      <c r="H2" s="32" t="s">
        <v>71</v>
      </c>
      <c r="I2" s="33" t="s">
        <v>72</v>
      </c>
      <c r="J2" s="41" t="s">
        <v>4</v>
      </c>
      <c r="K2" s="32" t="s">
        <v>71</v>
      </c>
      <c r="L2" s="33" t="s">
        <v>72</v>
      </c>
      <c r="M2" s="41" t="s">
        <v>4</v>
      </c>
      <c r="N2" s="32" t="s">
        <v>71</v>
      </c>
      <c r="O2" s="33" t="s">
        <v>72</v>
      </c>
      <c r="P2" s="41" t="s">
        <v>4</v>
      </c>
      <c r="V2" s="32" t="s">
        <v>71</v>
      </c>
      <c r="W2" s="33" t="s">
        <v>72</v>
      </c>
      <c r="X2" s="41" t="s">
        <v>4</v>
      </c>
    </row>
    <row r="3" spans="1:24" ht="13.8" x14ac:dyDescent="0.25">
      <c r="A3" s="34" t="s">
        <v>33</v>
      </c>
      <c r="B3" s="35">
        <f>'Thornell Summary 1(ug)'!B70</f>
        <v>4353</v>
      </c>
      <c r="C3" s="36">
        <f>'Thornell Summary 1(grad)'!B70</f>
        <v>1044</v>
      </c>
      <c r="D3" s="42">
        <f>C3+B3</f>
        <v>5397</v>
      </c>
      <c r="E3" s="35">
        <f>'Thornell Summary 1(ug)'!C70</f>
        <v>4275</v>
      </c>
      <c r="F3" s="36">
        <f>'Thornell Summary 1(grad)'!C70</f>
        <v>615</v>
      </c>
      <c r="G3" s="42">
        <f>F3+E3</f>
        <v>4890</v>
      </c>
      <c r="H3" s="35">
        <f>'Thornell Summary 1(ug)'!D70</f>
        <v>5169</v>
      </c>
      <c r="I3" s="36">
        <f>'Thornell Summary 1(grad)'!D70</f>
        <v>852</v>
      </c>
      <c r="J3" s="42">
        <f>I3+H3</f>
        <v>6021</v>
      </c>
      <c r="K3" s="35">
        <f>'Thornell Summary 1(ug)'!E70</f>
        <v>5628</v>
      </c>
      <c r="L3" s="36">
        <f>'Thornell Summary 1(grad)'!E70</f>
        <v>651</v>
      </c>
      <c r="M3" s="42">
        <f>L3+K3</f>
        <v>6279</v>
      </c>
      <c r="N3" s="35">
        <f>'Thornell Summary 1(ug)'!F70</f>
        <v>6271</v>
      </c>
      <c r="O3" s="36">
        <f>'Thornell Summary 1(grad)'!F70</f>
        <v>858</v>
      </c>
      <c r="P3" s="42">
        <f>O3+N3</f>
        <v>7129</v>
      </c>
      <c r="V3" s="35">
        <v>4637</v>
      </c>
      <c r="W3" s="36">
        <v>1947</v>
      </c>
      <c r="X3" s="42">
        <f>W3+V3</f>
        <v>6584</v>
      </c>
    </row>
    <row r="4" spans="1:24" ht="13.8" x14ac:dyDescent="0.25">
      <c r="A4" s="34" t="s">
        <v>15</v>
      </c>
      <c r="B4" s="35">
        <f>'Thornell Summary 1(ug)'!B71</f>
        <v>4941</v>
      </c>
      <c r="C4" s="36">
        <f>'Thornell Summary 1(grad)'!B71</f>
        <v>0</v>
      </c>
      <c r="D4" s="42">
        <f t="shared" ref="D4:D20" si="0">C4+B4</f>
        <v>4941</v>
      </c>
      <c r="E4" s="35">
        <f>'Thornell Summary 1(ug)'!C71</f>
        <v>4833</v>
      </c>
      <c r="F4" s="36">
        <f>'Thornell Summary 1(grad)'!C71</f>
        <v>3</v>
      </c>
      <c r="G4" s="42">
        <f t="shared" ref="G4:G31" si="1">F4+E4</f>
        <v>4836</v>
      </c>
      <c r="H4" s="35">
        <f>'Thornell Summary 1(ug)'!D71</f>
        <v>4251</v>
      </c>
      <c r="I4" s="36">
        <f>'Thornell Summary 1(grad)'!D71</f>
        <v>3</v>
      </c>
      <c r="J4" s="42">
        <f t="shared" ref="J4:J31" si="2">I4+H4</f>
        <v>4254</v>
      </c>
      <c r="K4" s="35">
        <f>'Thornell Summary 1(ug)'!E71</f>
        <v>4077</v>
      </c>
      <c r="L4" s="36">
        <f>'Thornell Summary 1(grad)'!E71</f>
        <v>0</v>
      </c>
      <c r="M4" s="42">
        <f t="shared" ref="M4:M31" si="3">L4+K4</f>
        <v>4077</v>
      </c>
      <c r="N4" s="35">
        <f>'Thornell Summary 1(ug)'!F71</f>
        <v>4251</v>
      </c>
      <c r="O4" s="36">
        <f>'Thornell Summary 1(grad)'!F71</f>
        <v>0</v>
      </c>
      <c r="P4" s="42">
        <f t="shared" ref="P4:P31" si="4">O4+N4</f>
        <v>4251</v>
      </c>
      <c r="V4" s="35">
        <v>4917</v>
      </c>
      <c r="W4" s="36">
        <v>3</v>
      </c>
      <c r="X4" s="42">
        <f t="shared" ref="X4:X19" si="5">W4+V4</f>
        <v>4920</v>
      </c>
    </row>
    <row r="5" spans="1:24" ht="13.8" x14ac:dyDescent="0.25">
      <c r="A5" s="34" t="s">
        <v>16</v>
      </c>
      <c r="B5" s="35">
        <f>'Thornell Summary 1(ug)'!B72</f>
        <v>9281</v>
      </c>
      <c r="C5" s="36">
        <f>'Thornell Summary 1(grad)'!B72</f>
        <v>88</v>
      </c>
      <c r="D5" s="42">
        <f t="shared" si="0"/>
        <v>9369</v>
      </c>
      <c r="E5" s="35">
        <f>'Thornell Summary 1(ug)'!C72</f>
        <v>9100</v>
      </c>
      <c r="F5" s="36">
        <f>'Thornell Summary 1(grad)'!C72</f>
        <v>22</v>
      </c>
      <c r="G5" s="42">
        <f t="shared" si="1"/>
        <v>9122</v>
      </c>
      <c r="H5" s="35">
        <f>'Thornell Summary 1(ug)'!D72</f>
        <v>9055</v>
      </c>
      <c r="I5" s="36">
        <f>'Thornell Summary 1(grad)'!D72</f>
        <v>17</v>
      </c>
      <c r="J5" s="42">
        <f t="shared" si="2"/>
        <v>9072</v>
      </c>
      <c r="K5" s="35">
        <f>'Thornell Summary 1(ug)'!E72</f>
        <v>8850</v>
      </c>
      <c r="L5" s="36">
        <f>'Thornell Summary 1(grad)'!E72</f>
        <v>28</v>
      </c>
      <c r="M5" s="42">
        <f t="shared" si="3"/>
        <v>8878</v>
      </c>
      <c r="N5" s="35">
        <f>'Thornell Summary 1(ug)'!F72</f>
        <v>9094</v>
      </c>
      <c r="O5" s="36">
        <f>'Thornell Summary 1(grad)'!F72</f>
        <v>13</v>
      </c>
      <c r="P5" s="42">
        <f t="shared" si="4"/>
        <v>9107</v>
      </c>
      <c r="V5" s="35">
        <v>9900</v>
      </c>
      <c r="W5" s="36">
        <v>71</v>
      </c>
      <c r="X5" s="42">
        <f t="shared" si="5"/>
        <v>9971</v>
      </c>
    </row>
    <row r="6" spans="1:24" ht="13.8" x14ac:dyDescent="0.25">
      <c r="A6" s="34" t="s">
        <v>114</v>
      </c>
      <c r="B6" s="35">
        <f>'Thornell Summary 1(ug)'!B73</f>
        <v>3973</v>
      </c>
      <c r="C6" s="36">
        <f>'Thornell Summary 1(grad)'!B73</f>
        <v>0</v>
      </c>
      <c r="D6" s="42">
        <f t="shared" si="0"/>
        <v>3973</v>
      </c>
      <c r="E6" s="35">
        <f>'Thornell Summary 1(ug)'!C73</f>
        <v>4240</v>
      </c>
      <c r="F6" s="36">
        <f>'Thornell Summary 1(grad)'!C73</f>
        <v>3</v>
      </c>
      <c r="G6" s="42">
        <f t="shared" si="1"/>
        <v>4243</v>
      </c>
      <c r="H6" s="35">
        <f>'Thornell Summary 1(ug)'!D73</f>
        <v>4043</v>
      </c>
      <c r="I6" s="36">
        <f>'Thornell Summary 1(grad)'!D73</f>
        <v>15</v>
      </c>
      <c r="J6" s="42">
        <f t="shared" si="2"/>
        <v>4058</v>
      </c>
      <c r="K6" s="35">
        <f>'Thornell Summary 1(ug)'!E73</f>
        <v>3968</v>
      </c>
      <c r="L6" s="36">
        <f>'Thornell Summary 1(grad)'!E73</f>
        <v>6</v>
      </c>
      <c r="M6" s="42">
        <f t="shared" si="3"/>
        <v>3974</v>
      </c>
      <c r="N6" s="35">
        <f>'Thornell Summary 1(ug)'!F73</f>
        <v>4280</v>
      </c>
      <c r="O6" s="36">
        <f>'Thornell Summary 1(grad)'!F73</f>
        <v>24</v>
      </c>
      <c r="P6" s="42">
        <f t="shared" si="4"/>
        <v>4304</v>
      </c>
      <c r="V6" s="35">
        <v>3817</v>
      </c>
      <c r="W6" s="36">
        <v>12</v>
      </c>
      <c r="X6" s="42">
        <f t="shared" si="5"/>
        <v>3829</v>
      </c>
    </row>
    <row r="7" spans="1:24" ht="13.8" x14ac:dyDescent="0.25">
      <c r="A7" s="34" t="s">
        <v>53</v>
      </c>
      <c r="B7" s="35">
        <f>'Thornell Summary 1(ug)'!B74</f>
        <v>8270</v>
      </c>
      <c r="C7" s="36">
        <f>'Thornell Summary 1(grad)'!B74</f>
        <v>36</v>
      </c>
      <c r="D7" s="42">
        <f t="shared" si="0"/>
        <v>8306</v>
      </c>
      <c r="E7" s="35">
        <f>'Thornell Summary 1(ug)'!C74</f>
        <v>7966</v>
      </c>
      <c r="F7" s="36">
        <f>'Thornell Summary 1(grad)'!C74</f>
        <v>27</v>
      </c>
      <c r="G7" s="42">
        <f t="shared" si="1"/>
        <v>7993</v>
      </c>
      <c r="H7" s="35">
        <f>'Thornell Summary 1(ug)'!D74</f>
        <v>7042</v>
      </c>
      <c r="I7" s="36">
        <f>'Thornell Summary 1(grad)'!D74</f>
        <v>12</v>
      </c>
      <c r="J7" s="42">
        <f t="shared" si="2"/>
        <v>7054</v>
      </c>
      <c r="K7" s="35">
        <f>'Thornell Summary 1(ug)'!E74</f>
        <v>6898</v>
      </c>
      <c r="L7" s="36">
        <f>'Thornell Summary 1(grad)'!E74</f>
        <v>36</v>
      </c>
      <c r="M7" s="42">
        <f t="shared" si="3"/>
        <v>6934</v>
      </c>
      <c r="N7" s="35">
        <f>'Thornell Summary 1(ug)'!F74</f>
        <v>7333</v>
      </c>
      <c r="O7" s="36">
        <f>'Thornell Summary 1(grad)'!F74</f>
        <v>9</v>
      </c>
      <c r="P7" s="42">
        <f t="shared" si="4"/>
        <v>7342</v>
      </c>
      <c r="V7" s="35">
        <v>8107</v>
      </c>
      <c r="W7" s="36">
        <v>27</v>
      </c>
      <c r="X7" s="42">
        <f t="shared" si="5"/>
        <v>8134</v>
      </c>
    </row>
    <row r="8" spans="1:24" ht="13.8" x14ac:dyDescent="0.25">
      <c r="A8" s="34" t="s">
        <v>97</v>
      </c>
      <c r="B8" s="35">
        <f>'Thornell Summary 1(ug)'!B75</f>
        <v>6900</v>
      </c>
      <c r="C8" s="36">
        <f>'Thornell Summary 1(grad)'!B75</f>
        <v>1017</v>
      </c>
      <c r="D8" s="42">
        <f t="shared" si="0"/>
        <v>7917</v>
      </c>
      <c r="E8" s="35">
        <f>'Thornell Summary 1(ug)'!C75</f>
        <v>6789</v>
      </c>
      <c r="F8" s="36">
        <f>'Thornell Summary 1(grad)'!C75</f>
        <v>768</v>
      </c>
      <c r="G8" s="42">
        <f t="shared" si="1"/>
        <v>7557</v>
      </c>
      <c r="H8" s="35">
        <f>'Thornell Summary 1(ug)'!D75</f>
        <v>6231</v>
      </c>
      <c r="I8" s="36">
        <f>'Thornell Summary 1(grad)'!D75</f>
        <v>828</v>
      </c>
      <c r="J8" s="42">
        <f t="shared" si="2"/>
        <v>7059</v>
      </c>
      <c r="K8" s="35">
        <f>'Thornell Summary 1(ug)'!E75</f>
        <v>5943</v>
      </c>
      <c r="L8" s="36">
        <f>'Thornell Summary 1(grad)'!E75</f>
        <v>657</v>
      </c>
      <c r="M8" s="42">
        <f t="shared" si="3"/>
        <v>6600</v>
      </c>
      <c r="N8" s="35">
        <f>'Thornell Summary 1(ug)'!F75</f>
        <v>6360</v>
      </c>
      <c r="O8" s="36">
        <f>'Thornell Summary 1(grad)'!F75</f>
        <v>594</v>
      </c>
      <c r="P8" s="42">
        <f t="shared" si="4"/>
        <v>6954</v>
      </c>
      <c r="V8" s="35">
        <v>4185</v>
      </c>
      <c r="W8" s="36">
        <v>1728</v>
      </c>
      <c r="X8" s="42">
        <f t="shared" si="5"/>
        <v>5913</v>
      </c>
    </row>
    <row r="9" spans="1:24" ht="13.8" x14ac:dyDescent="0.25">
      <c r="A9" s="34" t="s">
        <v>39</v>
      </c>
      <c r="B9" s="35">
        <f>'Thornell Summary 1(ug)'!B76</f>
        <v>3054</v>
      </c>
      <c r="C9" s="36">
        <f>'Thornell Summary 1(grad)'!B76</f>
        <v>726</v>
      </c>
      <c r="D9" s="42">
        <f t="shared" si="0"/>
        <v>3780</v>
      </c>
      <c r="E9" s="35">
        <f>'Thornell Summary 1(ug)'!C76</f>
        <v>3558</v>
      </c>
      <c r="F9" s="36">
        <f>'Thornell Summary 1(grad)'!C76</f>
        <v>693</v>
      </c>
      <c r="G9" s="42">
        <f t="shared" si="1"/>
        <v>4251</v>
      </c>
      <c r="H9" s="35">
        <f>'Thornell Summary 1(ug)'!D76</f>
        <v>2887</v>
      </c>
      <c r="I9" s="36">
        <f>'Thornell Summary 1(grad)'!D76</f>
        <v>450</v>
      </c>
      <c r="J9" s="42">
        <f t="shared" si="2"/>
        <v>3337</v>
      </c>
      <c r="K9" s="35">
        <f>'Thornell Summary 1(ug)'!E76</f>
        <v>2296</v>
      </c>
      <c r="L9" s="36">
        <f>'Thornell Summary 1(grad)'!E76</f>
        <v>348</v>
      </c>
      <c r="M9" s="42">
        <f t="shared" si="3"/>
        <v>2644</v>
      </c>
      <c r="N9" s="35">
        <f>'Thornell Summary 1(ug)'!F76</f>
        <v>4294</v>
      </c>
      <c r="O9" s="36">
        <f>'Thornell Summary 1(grad)'!F76</f>
        <v>312</v>
      </c>
      <c r="P9" s="42">
        <f t="shared" si="4"/>
        <v>4606</v>
      </c>
      <c r="V9" s="35">
        <v>2277</v>
      </c>
      <c r="W9" s="36">
        <v>309</v>
      </c>
      <c r="X9" s="42">
        <f t="shared" si="5"/>
        <v>2586</v>
      </c>
    </row>
    <row r="10" spans="1:24" ht="13.8" x14ac:dyDescent="0.25">
      <c r="A10" s="34" t="s">
        <v>54</v>
      </c>
      <c r="B10" s="35">
        <f>'Thornell Summary 1(ug)'!B77</f>
        <v>0</v>
      </c>
      <c r="C10" s="36">
        <f>'Thornell Summary 1(grad)'!B77</f>
        <v>1263</v>
      </c>
      <c r="D10" s="42">
        <f t="shared" si="0"/>
        <v>1263</v>
      </c>
      <c r="E10" s="35">
        <f>'Thornell Summary 1(ug)'!C77</f>
        <v>0</v>
      </c>
      <c r="F10" s="36">
        <f>'Thornell Summary 1(grad)'!C77</f>
        <v>1149</v>
      </c>
      <c r="G10" s="42">
        <f t="shared" si="1"/>
        <v>1149</v>
      </c>
      <c r="H10" s="35">
        <f>'Thornell Summary 1(ug)'!D77</f>
        <v>0</v>
      </c>
      <c r="I10" s="36">
        <f>'Thornell Summary 1(grad)'!D77</f>
        <v>894</v>
      </c>
      <c r="J10" s="42">
        <f t="shared" si="2"/>
        <v>894</v>
      </c>
      <c r="K10" s="35">
        <f>'Thornell Summary 1(ug)'!E77</f>
        <v>0</v>
      </c>
      <c r="L10" s="36">
        <f>'Thornell Summary 1(grad)'!E77</f>
        <v>870</v>
      </c>
      <c r="M10" s="42">
        <f t="shared" si="3"/>
        <v>870</v>
      </c>
      <c r="N10" s="35">
        <f>'Thornell Summary 1(ug)'!F77</f>
        <v>0</v>
      </c>
      <c r="O10" s="36">
        <f>'Thornell Summary 1(grad)'!F77</f>
        <v>762</v>
      </c>
      <c r="P10" s="42">
        <f t="shared" si="4"/>
        <v>762</v>
      </c>
      <c r="V10" s="35"/>
      <c r="W10" s="36">
        <v>966</v>
      </c>
      <c r="X10" s="42">
        <f t="shared" si="5"/>
        <v>966</v>
      </c>
    </row>
    <row r="11" spans="1:24" ht="13.8" x14ac:dyDescent="0.25">
      <c r="A11" s="34" t="s">
        <v>55</v>
      </c>
      <c r="B11" s="35">
        <f>'Thornell Summary 1(ug)'!B78</f>
        <v>5631</v>
      </c>
      <c r="C11" s="36">
        <f>'Thornell Summary 1(grad)'!B78</f>
        <v>2055</v>
      </c>
      <c r="D11" s="42">
        <f t="shared" si="0"/>
        <v>7686</v>
      </c>
      <c r="E11" s="35">
        <f>'Thornell Summary 1(ug)'!C78</f>
        <v>5823</v>
      </c>
      <c r="F11" s="36">
        <f>'Thornell Summary 1(grad)'!C78</f>
        <v>1395</v>
      </c>
      <c r="G11" s="42">
        <f t="shared" si="1"/>
        <v>7218</v>
      </c>
      <c r="H11" s="35">
        <f>'Thornell Summary 1(ug)'!D78</f>
        <v>6042</v>
      </c>
      <c r="I11" s="36">
        <f>'Thornell Summary 1(grad)'!D78</f>
        <v>1563</v>
      </c>
      <c r="J11" s="42">
        <f t="shared" si="2"/>
        <v>7605</v>
      </c>
      <c r="K11" s="35">
        <f>'Thornell Summary 1(ug)'!E78</f>
        <v>5991</v>
      </c>
      <c r="L11" s="36">
        <f>'Thornell Summary 1(grad)'!E78</f>
        <v>1272</v>
      </c>
      <c r="M11" s="42">
        <f t="shared" si="3"/>
        <v>7263</v>
      </c>
      <c r="N11" s="35">
        <f>'Thornell Summary 1(ug)'!F78</f>
        <v>6141</v>
      </c>
      <c r="O11" s="36">
        <f>'Thornell Summary 1(grad)'!F78</f>
        <v>1020</v>
      </c>
      <c r="P11" s="42">
        <f t="shared" si="4"/>
        <v>7161</v>
      </c>
      <c r="V11" s="35">
        <v>7616</v>
      </c>
      <c r="W11" s="36">
        <v>3351</v>
      </c>
      <c r="X11" s="42">
        <f t="shared" si="5"/>
        <v>10967</v>
      </c>
    </row>
    <row r="12" spans="1:24" ht="13.8" x14ac:dyDescent="0.25">
      <c r="A12" s="34" t="s">
        <v>56</v>
      </c>
      <c r="B12" s="35">
        <f>'Thornell Summary 1(ug)'!B79</f>
        <v>4444</v>
      </c>
      <c r="C12" s="36">
        <f>'Thornell Summary 1(grad)'!B79</f>
        <v>969</v>
      </c>
      <c r="D12" s="42">
        <f t="shared" si="0"/>
        <v>5413</v>
      </c>
      <c r="E12" s="35">
        <f>'Thornell Summary 1(ug)'!C79</f>
        <v>4127</v>
      </c>
      <c r="F12" s="36">
        <f>'Thornell Summary 1(grad)'!C79</f>
        <v>1104</v>
      </c>
      <c r="G12" s="42">
        <f t="shared" si="1"/>
        <v>5231</v>
      </c>
      <c r="H12" s="35">
        <f>'Thornell Summary 1(ug)'!D79</f>
        <v>3641</v>
      </c>
      <c r="I12" s="36">
        <f>'Thornell Summary 1(grad)'!D79</f>
        <v>1344</v>
      </c>
      <c r="J12" s="42">
        <f t="shared" si="2"/>
        <v>4985</v>
      </c>
      <c r="K12" s="35">
        <f>'Thornell Summary 1(ug)'!E79</f>
        <v>4081</v>
      </c>
      <c r="L12" s="36">
        <f>'Thornell Summary 1(grad)'!E79</f>
        <v>1536</v>
      </c>
      <c r="M12" s="42">
        <f t="shared" si="3"/>
        <v>5617</v>
      </c>
      <c r="N12" s="35">
        <f>'Thornell Summary 1(ug)'!F79</f>
        <v>4300</v>
      </c>
      <c r="O12" s="36">
        <f>'Thornell Summary 1(grad)'!F79</f>
        <v>1710</v>
      </c>
      <c r="P12" s="42">
        <f t="shared" si="4"/>
        <v>6010</v>
      </c>
      <c r="V12" s="35">
        <v>5040</v>
      </c>
      <c r="W12" s="36">
        <v>726</v>
      </c>
      <c r="X12" s="42">
        <f t="shared" si="5"/>
        <v>5766</v>
      </c>
    </row>
    <row r="13" spans="1:24" ht="13.8" x14ac:dyDescent="0.25">
      <c r="A13" s="34" t="s">
        <v>57</v>
      </c>
      <c r="B13" s="35">
        <f>'Thornell Summary 1(ug)'!B80</f>
        <v>1257</v>
      </c>
      <c r="C13" s="36">
        <f>'Thornell Summary 1(grad)'!B80</f>
        <v>0</v>
      </c>
      <c r="D13" s="42">
        <f t="shared" si="0"/>
        <v>1257</v>
      </c>
      <c r="E13" s="35">
        <f>'Thornell Summary 1(ug)'!C80</f>
        <v>1634</v>
      </c>
      <c r="F13" s="36">
        <f>'Thornell Summary 1(grad)'!C80</f>
        <v>0</v>
      </c>
      <c r="G13" s="42">
        <f t="shared" si="1"/>
        <v>1634</v>
      </c>
      <c r="H13" s="35">
        <f>'Thornell Summary 1(ug)'!D80</f>
        <v>1946</v>
      </c>
      <c r="I13" s="36">
        <f>'Thornell Summary 1(grad)'!D80</f>
        <v>0</v>
      </c>
      <c r="J13" s="42">
        <f t="shared" si="2"/>
        <v>1946</v>
      </c>
      <c r="K13" s="35">
        <f>'Thornell Summary 1(ug)'!E80</f>
        <v>1829</v>
      </c>
      <c r="L13" s="36">
        <f>'Thornell Summary 1(grad)'!E80</f>
        <v>0</v>
      </c>
      <c r="M13" s="42">
        <f t="shared" si="3"/>
        <v>1829</v>
      </c>
      <c r="N13" s="35">
        <f>'Thornell Summary 1(ug)'!F80</f>
        <v>2530</v>
      </c>
      <c r="O13" s="36">
        <f>'Thornell Summary 1(grad)'!F80</f>
        <v>9</v>
      </c>
      <c r="P13" s="42">
        <f t="shared" si="4"/>
        <v>2539</v>
      </c>
      <c r="V13" s="35">
        <v>1104</v>
      </c>
      <c r="W13" s="36"/>
      <c r="X13" s="42">
        <f t="shared" si="5"/>
        <v>1104</v>
      </c>
    </row>
    <row r="14" spans="1:24" ht="13.8" x14ac:dyDescent="0.25">
      <c r="A14" s="34" t="s">
        <v>17</v>
      </c>
      <c r="B14" s="35">
        <f>'Thornell Summary 1(ug)'!B81</f>
        <v>16179</v>
      </c>
      <c r="C14" s="36">
        <f>'Thornell Summary 1(grad)'!B81</f>
        <v>303</v>
      </c>
      <c r="D14" s="42">
        <f t="shared" si="0"/>
        <v>16482</v>
      </c>
      <c r="E14" s="35">
        <f>'Thornell Summary 1(ug)'!C81</f>
        <v>15655</v>
      </c>
      <c r="F14" s="36">
        <f>'Thornell Summary 1(grad)'!C81</f>
        <v>396</v>
      </c>
      <c r="G14" s="42">
        <f t="shared" si="1"/>
        <v>16051</v>
      </c>
      <c r="H14" s="35">
        <f>'Thornell Summary 1(ug)'!D81</f>
        <v>14829</v>
      </c>
      <c r="I14" s="36">
        <f>'Thornell Summary 1(grad)'!D81</f>
        <v>354</v>
      </c>
      <c r="J14" s="42">
        <f t="shared" si="2"/>
        <v>15183</v>
      </c>
      <c r="K14" s="35">
        <f>'Thornell Summary 1(ug)'!E81</f>
        <v>14980</v>
      </c>
      <c r="L14" s="36">
        <f>'Thornell Summary 1(grad)'!E81</f>
        <v>354</v>
      </c>
      <c r="M14" s="42">
        <f t="shared" si="3"/>
        <v>15334</v>
      </c>
      <c r="N14" s="35">
        <f>'Thornell Summary 1(ug)'!F81</f>
        <v>16619</v>
      </c>
      <c r="O14" s="36">
        <f>'Thornell Summary 1(grad)'!F81</f>
        <v>330</v>
      </c>
      <c r="P14" s="42">
        <f t="shared" si="4"/>
        <v>16949</v>
      </c>
      <c r="V14" s="35">
        <v>16215</v>
      </c>
      <c r="W14" s="36">
        <v>390</v>
      </c>
      <c r="X14" s="42">
        <f t="shared" si="5"/>
        <v>16605</v>
      </c>
    </row>
    <row r="15" spans="1:24" ht="13.8" x14ac:dyDescent="0.25">
      <c r="A15" s="34" t="s">
        <v>58</v>
      </c>
      <c r="B15" s="35">
        <f>'Thornell Summary 1(ug)'!B82</f>
        <v>3500</v>
      </c>
      <c r="C15" s="36">
        <f>'Thornell Summary 1(grad)'!B82</f>
        <v>0</v>
      </c>
      <c r="D15" s="42">
        <f t="shared" si="0"/>
        <v>3500</v>
      </c>
      <c r="E15" s="35">
        <f>'Thornell Summary 1(ug)'!C82</f>
        <v>3057</v>
      </c>
      <c r="F15" s="36">
        <f>'Thornell Summary 1(grad)'!C82</f>
        <v>0</v>
      </c>
      <c r="G15" s="42">
        <f t="shared" si="1"/>
        <v>3057</v>
      </c>
      <c r="H15" s="35">
        <f>'Thornell Summary 1(ug)'!D82</f>
        <v>3099</v>
      </c>
      <c r="I15" s="36">
        <f>'Thornell Summary 1(grad)'!D82</f>
        <v>0</v>
      </c>
      <c r="J15" s="42">
        <f t="shared" si="2"/>
        <v>3099</v>
      </c>
      <c r="K15" s="35">
        <f>'Thornell Summary 1(ug)'!E82</f>
        <v>2955</v>
      </c>
      <c r="L15" s="36">
        <f>'Thornell Summary 1(grad)'!E82</f>
        <v>0</v>
      </c>
      <c r="M15" s="42">
        <f t="shared" si="3"/>
        <v>2955</v>
      </c>
      <c r="N15" s="35">
        <f>'Thornell Summary 1(ug)'!F82</f>
        <v>2982</v>
      </c>
      <c r="O15" s="36">
        <f>'Thornell Summary 1(grad)'!F82</f>
        <v>0</v>
      </c>
      <c r="P15" s="42">
        <f t="shared" si="4"/>
        <v>2982</v>
      </c>
      <c r="V15" s="35">
        <v>3247</v>
      </c>
      <c r="W15" s="36"/>
      <c r="X15" s="42">
        <f t="shared" si="5"/>
        <v>3247</v>
      </c>
    </row>
    <row r="16" spans="1:24" ht="13.8" x14ac:dyDescent="0.25">
      <c r="A16" s="34" t="s">
        <v>36</v>
      </c>
      <c r="B16" s="35">
        <f>'Thornell Summary 1(ug)'!B83</f>
        <v>5834</v>
      </c>
      <c r="C16" s="36">
        <f>'Thornell Summary 1(grad)'!B83</f>
        <v>345</v>
      </c>
      <c r="D16" s="42">
        <f t="shared" si="0"/>
        <v>6179</v>
      </c>
      <c r="E16" s="35">
        <f>'Thornell Summary 1(ug)'!C83</f>
        <v>5675</v>
      </c>
      <c r="F16" s="36">
        <f>'Thornell Summary 1(grad)'!C83</f>
        <v>345</v>
      </c>
      <c r="G16" s="42">
        <f t="shared" si="1"/>
        <v>6020</v>
      </c>
      <c r="H16" s="35">
        <f>'Thornell Summary 1(ug)'!D83</f>
        <v>5292</v>
      </c>
      <c r="I16" s="36">
        <f>'Thornell Summary 1(grad)'!D83</f>
        <v>281</v>
      </c>
      <c r="J16" s="42">
        <f t="shared" si="2"/>
        <v>5573</v>
      </c>
      <c r="K16" s="35">
        <f>'Thornell Summary 1(ug)'!E83</f>
        <v>4806</v>
      </c>
      <c r="L16" s="36">
        <f>'Thornell Summary 1(grad)'!E83</f>
        <v>192</v>
      </c>
      <c r="M16" s="42">
        <f t="shared" si="3"/>
        <v>4998</v>
      </c>
      <c r="N16" s="35">
        <f>'Thornell Summary 1(ug)'!F83</f>
        <v>5275</v>
      </c>
      <c r="O16" s="36">
        <f>'Thornell Summary 1(grad)'!F83</f>
        <v>236</v>
      </c>
      <c r="P16" s="42">
        <f t="shared" si="4"/>
        <v>5511</v>
      </c>
      <c r="V16" s="35">
        <v>5450</v>
      </c>
      <c r="W16" s="36">
        <v>69</v>
      </c>
      <c r="X16" s="42">
        <f t="shared" si="5"/>
        <v>5519</v>
      </c>
    </row>
    <row r="17" spans="1:24" ht="13.8" x14ac:dyDescent="0.25">
      <c r="A17" s="34" t="s">
        <v>29</v>
      </c>
      <c r="B17" s="35">
        <f>'Thornell Summary 1(ug)'!B84</f>
        <v>5655</v>
      </c>
      <c r="C17" s="36">
        <f>'Thornell Summary 1(grad)'!B84</f>
        <v>0</v>
      </c>
      <c r="D17" s="42">
        <f t="shared" si="0"/>
        <v>5655</v>
      </c>
      <c r="E17" s="35">
        <f>'Thornell Summary 1(ug)'!C84</f>
        <v>5184</v>
      </c>
      <c r="F17" s="36">
        <f>'Thornell Summary 1(grad)'!C84</f>
        <v>0</v>
      </c>
      <c r="G17" s="42">
        <f t="shared" si="1"/>
        <v>5184</v>
      </c>
      <c r="H17" s="35">
        <f>'Thornell Summary 1(ug)'!D84</f>
        <v>5037</v>
      </c>
      <c r="I17" s="36">
        <f>'Thornell Summary 1(grad)'!D84</f>
        <v>0</v>
      </c>
      <c r="J17" s="42">
        <f t="shared" si="2"/>
        <v>5037</v>
      </c>
      <c r="K17" s="35">
        <f>'Thornell Summary 1(ug)'!E84</f>
        <v>4699</v>
      </c>
      <c r="L17" s="36">
        <f>'Thornell Summary 1(grad)'!E84</f>
        <v>0</v>
      </c>
      <c r="M17" s="42">
        <f t="shared" si="3"/>
        <v>4699</v>
      </c>
      <c r="N17" s="35">
        <f>'Thornell Summary 1(ug)'!F84</f>
        <v>4522</v>
      </c>
      <c r="O17" s="36">
        <f>'Thornell Summary 1(grad)'!F84</f>
        <v>0</v>
      </c>
      <c r="P17" s="42">
        <f t="shared" si="4"/>
        <v>4522</v>
      </c>
      <c r="V17" s="35">
        <v>3531</v>
      </c>
      <c r="W17" s="36"/>
      <c r="X17" s="42">
        <f t="shared" si="5"/>
        <v>3531</v>
      </c>
    </row>
    <row r="18" spans="1:24" ht="13.8" x14ac:dyDescent="0.25">
      <c r="A18" s="34" t="s">
        <v>59</v>
      </c>
      <c r="B18" s="35">
        <f>'Thornell Summary 1(ug)'!B85</f>
        <v>14794</v>
      </c>
      <c r="C18" s="36">
        <f>'Thornell Summary 1(grad)'!B85</f>
        <v>351</v>
      </c>
      <c r="D18" s="42">
        <f t="shared" si="0"/>
        <v>15145</v>
      </c>
      <c r="E18" s="35">
        <f>'Thornell Summary 1(ug)'!C85</f>
        <v>13736</v>
      </c>
      <c r="F18" s="36">
        <f>'Thornell Summary 1(grad)'!C85</f>
        <v>426</v>
      </c>
      <c r="G18" s="42">
        <f t="shared" si="1"/>
        <v>14162</v>
      </c>
      <c r="H18" s="35">
        <f>'Thornell Summary 1(ug)'!D85</f>
        <v>12177</v>
      </c>
      <c r="I18" s="36">
        <f>'Thornell Summary 1(grad)'!D85</f>
        <v>411</v>
      </c>
      <c r="J18" s="42">
        <f t="shared" si="2"/>
        <v>12588</v>
      </c>
      <c r="K18" s="35">
        <f>'Thornell Summary 1(ug)'!E85</f>
        <v>11950</v>
      </c>
      <c r="L18" s="36">
        <f>'Thornell Summary 1(grad)'!E85</f>
        <v>390</v>
      </c>
      <c r="M18" s="42">
        <f t="shared" si="3"/>
        <v>12340</v>
      </c>
      <c r="N18" s="35">
        <f>'Thornell Summary 1(ug)'!F85</f>
        <v>10233</v>
      </c>
      <c r="O18" s="36">
        <f>'Thornell Summary 1(grad)'!F85</f>
        <v>417</v>
      </c>
      <c r="P18" s="42">
        <f t="shared" si="4"/>
        <v>10650</v>
      </c>
      <c r="V18" s="35">
        <v>14223</v>
      </c>
      <c r="W18" s="36">
        <v>477</v>
      </c>
      <c r="X18" s="42">
        <f t="shared" si="5"/>
        <v>14700</v>
      </c>
    </row>
    <row r="19" spans="1:24" ht="13.8" x14ac:dyDescent="0.25">
      <c r="A19" s="34" t="s">
        <v>60</v>
      </c>
      <c r="B19" s="35">
        <f>'Thornell Summary 1(ug)'!B86</f>
        <v>7399</v>
      </c>
      <c r="C19" s="36">
        <f>'Thornell Summary 1(grad)'!B86</f>
        <v>291</v>
      </c>
      <c r="D19" s="42">
        <f t="shared" si="0"/>
        <v>7690</v>
      </c>
      <c r="E19" s="35">
        <f>'Thornell Summary 1(ug)'!C86</f>
        <v>7911</v>
      </c>
      <c r="F19" s="36">
        <f>'Thornell Summary 1(grad)'!C86</f>
        <v>399</v>
      </c>
      <c r="G19" s="42">
        <f t="shared" si="1"/>
        <v>8310</v>
      </c>
      <c r="H19" s="35">
        <f>'Thornell Summary 1(ug)'!D86</f>
        <v>8405</v>
      </c>
      <c r="I19" s="36">
        <f>'Thornell Summary 1(grad)'!D86</f>
        <v>585</v>
      </c>
      <c r="J19" s="42">
        <f t="shared" si="2"/>
        <v>8990</v>
      </c>
      <c r="K19" s="35">
        <f>'Thornell Summary 1(ug)'!E86</f>
        <v>8056</v>
      </c>
      <c r="L19" s="36">
        <f>'Thornell Summary 1(grad)'!E86</f>
        <v>441</v>
      </c>
      <c r="M19" s="42">
        <f t="shared" si="3"/>
        <v>8497</v>
      </c>
      <c r="N19" s="35">
        <f>'Thornell Summary 1(ug)'!F86</f>
        <v>8906</v>
      </c>
      <c r="O19" s="36">
        <f>'Thornell Summary 1(grad)'!F86</f>
        <v>300</v>
      </c>
      <c r="P19" s="42">
        <f t="shared" si="4"/>
        <v>9206</v>
      </c>
      <c r="V19" s="35">
        <v>4603</v>
      </c>
      <c r="W19" s="36">
        <v>372</v>
      </c>
      <c r="X19" s="42">
        <f t="shared" si="5"/>
        <v>4975</v>
      </c>
    </row>
    <row r="20" spans="1:24" ht="13.8" x14ac:dyDescent="0.25">
      <c r="A20" s="34" t="s">
        <v>83</v>
      </c>
      <c r="B20" s="35">
        <f>'Thornell Summary 1(ug)'!B87</f>
        <v>237</v>
      </c>
      <c r="C20" s="36">
        <f>'Thornell Summary 1(grad)'!B87</f>
        <v>0</v>
      </c>
      <c r="D20" s="42">
        <f t="shared" si="0"/>
        <v>237</v>
      </c>
      <c r="E20" s="35">
        <f>'Thornell Summary 1(ug)'!C87</f>
        <v>356</v>
      </c>
      <c r="F20" s="36">
        <f>'Thornell Summary 1(grad)'!C87</f>
        <v>0</v>
      </c>
      <c r="G20" s="42">
        <f t="shared" si="1"/>
        <v>356</v>
      </c>
      <c r="H20" s="35">
        <f>'Thornell Summary 1(ug)'!D87</f>
        <v>419</v>
      </c>
      <c r="I20" s="36">
        <f>'Thornell Summary 1(grad)'!D87</f>
        <v>0</v>
      </c>
      <c r="J20" s="42">
        <f t="shared" si="2"/>
        <v>419</v>
      </c>
      <c r="K20" s="35">
        <f>'Thornell Summary 1(ug)'!E87</f>
        <v>307</v>
      </c>
      <c r="L20" s="36">
        <f>'Thornell Summary 1(grad)'!E87</f>
        <v>471</v>
      </c>
      <c r="M20" s="42">
        <f t="shared" si="3"/>
        <v>778</v>
      </c>
      <c r="N20" s="35">
        <f>'Thornell Summary 1(ug)'!F87</f>
        <v>286</v>
      </c>
      <c r="O20" s="36">
        <f>'Thornell Summary 1(grad)'!F87</f>
        <v>597</v>
      </c>
      <c r="P20" s="42">
        <f t="shared" si="4"/>
        <v>883</v>
      </c>
      <c r="V20" s="43"/>
      <c r="W20" s="44"/>
      <c r="X20" s="45"/>
    </row>
    <row r="21" spans="1:24" ht="13.8" x14ac:dyDescent="0.25">
      <c r="A21" s="34" t="s">
        <v>61</v>
      </c>
      <c r="B21" s="35">
        <f>'Thornell Summary 1(ug)'!B88</f>
        <v>11465</v>
      </c>
      <c r="C21" s="36">
        <f>'Thornell Summary 1(grad)'!B88</f>
        <v>108</v>
      </c>
      <c r="D21" s="42">
        <f t="shared" ref="D21:D31" si="6">C21+B21</f>
        <v>11573</v>
      </c>
      <c r="E21" s="35">
        <f>'Thornell Summary 1(ug)'!C88</f>
        <v>11078</v>
      </c>
      <c r="F21" s="36">
        <f>'Thornell Summary 1(grad)'!C88</f>
        <v>93</v>
      </c>
      <c r="G21" s="42">
        <f t="shared" si="1"/>
        <v>11171</v>
      </c>
      <c r="H21" s="35">
        <f>'Thornell Summary 1(ug)'!D88</f>
        <v>10319</v>
      </c>
      <c r="I21" s="36">
        <f>'Thornell Summary 1(grad)'!D88</f>
        <v>75</v>
      </c>
      <c r="J21" s="42">
        <f t="shared" si="2"/>
        <v>10394</v>
      </c>
      <c r="K21" s="35">
        <f>'Thornell Summary 1(ug)'!E88</f>
        <v>10211</v>
      </c>
      <c r="L21" s="36">
        <f>'Thornell Summary 1(grad)'!E88</f>
        <v>84</v>
      </c>
      <c r="M21" s="42">
        <f t="shared" si="3"/>
        <v>10295</v>
      </c>
      <c r="N21" s="35">
        <f>'Thornell Summary 1(ug)'!F88</f>
        <v>10314</v>
      </c>
      <c r="O21" s="36">
        <f>'Thornell Summary 1(grad)'!F88</f>
        <v>102</v>
      </c>
      <c r="P21" s="42">
        <f t="shared" si="4"/>
        <v>10416</v>
      </c>
      <c r="V21" s="35">
        <v>13540</v>
      </c>
      <c r="W21" s="36">
        <v>174</v>
      </c>
      <c r="X21" s="42">
        <f t="shared" ref="X21:X31" si="7">W21+V21</f>
        <v>13714</v>
      </c>
    </row>
    <row r="22" spans="1:24" ht="13.8" x14ac:dyDescent="0.25">
      <c r="A22" s="34" t="s">
        <v>69</v>
      </c>
      <c r="B22" s="35">
        <f>'Thornell Summary 1(ug)'!B89</f>
        <v>9235</v>
      </c>
      <c r="C22" s="36">
        <f>'Thornell Summary 1(grad)'!B89</f>
        <v>3294</v>
      </c>
      <c r="D22" s="42">
        <f t="shared" si="6"/>
        <v>12529</v>
      </c>
      <c r="E22" s="35">
        <f>'Thornell Summary 1(ug)'!C89</f>
        <v>9532</v>
      </c>
      <c r="F22" s="36">
        <f>'Thornell Summary 1(grad)'!C89</f>
        <v>3564</v>
      </c>
      <c r="G22" s="42">
        <f t="shared" si="1"/>
        <v>13096</v>
      </c>
      <c r="H22" s="35">
        <f>'Thornell Summary 1(ug)'!D89</f>
        <v>10788</v>
      </c>
      <c r="I22" s="36">
        <f>'Thornell Summary 1(grad)'!D89</f>
        <v>2640</v>
      </c>
      <c r="J22" s="42">
        <f t="shared" si="2"/>
        <v>13428</v>
      </c>
      <c r="K22" s="35">
        <f>'Thornell Summary 1(ug)'!E89</f>
        <v>10169</v>
      </c>
      <c r="L22" s="36">
        <f>'Thornell Summary 1(grad)'!E89</f>
        <v>3631</v>
      </c>
      <c r="M22" s="42">
        <f t="shared" si="3"/>
        <v>13800</v>
      </c>
      <c r="N22" s="35">
        <f>'Thornell Summary 1(ug)'!F89</f>
        <v>11167</v>
      </c>
      <c r="O22" s="36">
        <f>'Thornell Summary 1(grad)'!F89</f>
        <v>3685</v>
      </c>
      <c r="P22" s="42">
        <f t="shared" si="4"/>
        <v>14852</v>
      </c>
      <c r="V22" s="35">
        <v>11118</v>
      </c>
      <c r="W22" s="36">
        <v>7232</v>
      </c>
      <c r="X22" s="42">
        <f t="shared" si="7"/>
        <v>18350</v>
      </c>
    </row>
    <row r="23" spans="1:24" ht="13.8" x14ac:dyDescent="0.25">
      <c r="A23" s="34" t="s">
        <v>62</v>
      </c>
      <c r="B23" s="35">
        <f>'Thornell Summary 1(ug)'!B90</f>
        <v>4613</v>
      </c>
      <c r="C23" s="36">
        <f>'Thornell Summary 1(grad)'!B90</f>
        <v>39</v>
      </c>
      <c r="D23" s="42">
        <f t="shared" si="6"/>
        <v>4652</v>
      </c>
      <c r="E23" s="35">
        <f>'Thornell Summary 1(ug)'!C90</f>
        <v>4659</v>
      </c>
      <c r="F23" s="36">
        <f>'Thornell Summary 1(grad)'!C90</f>
        <v>47</v>
      </c>
      <c r="G23" s="42">
        <f t="shared" si="1"/>
        <v>4706</v>
      </c>
      <c r="H23" s="35">
        <f>'Thornell Summary 1(ug)'!D90</f>
        <v>4704</v>
      </c>
      <c r="I23" s="36">
        <f>'Thornell Summary 1(grad)'!D90</f>
        <v>51</v>
      </c>
      <c r="J23" s="42">
        <f t="shared" si="2"/>
        <v>4755</v>
      </c>
      <c r="K23" s="35">
        <f>'Thornell Summary 1(ug)'!E90</f>
        <v>4146</v>
      </c>
      <c r="L23" s="36">
        <f>'Thornell Summary 1(grad)'!E90</f>
        <v>70</v>
      </c>
      <c r="M23" s="42">
        <f t="shared" si="3"/>
        <v>4216</v>
      </c>
      <c r="N23" s="35">
        <f>'Thornell Summary 1(ug)'!F90</f>
        <v>3744</v>
      </c>
      <c r="O23" s="36">
        <f>'Thornell Summary 1(grad)'!F90</f>
        <v>83</v>
      </c>
      <c r="P23" s="42">
        <f t="shared" si="4"/>
        <v>3827</v>
      </c>
      <c r="V23" s="35">
        <v>4810</v>
      </c>
      <c r="W23" s="36">
        <v>25</v>
      </c>
      <c r="X23" s="42">
        <f t="shared" si="7"/>
        <v>4835</v>
      </c>
    </row>
    <row r="24" spans="1:24" ht="13.8" x14ac:dyDescent="0.25">
      <c r="A24" s="34" t="s">
        <v>63</v>
      </c>
      <c r="B24" s="35">
        <f>'Thornell Summary 1(ug)'!B91</f>
        <v>6159</v>
      </c>
      <c r="C24" s="36">
        <f>'Thornell Summary 1(grad)'!B91</f>
        <v>0</v>
      </c>
      <c r="D24" s="42">
        <f t="shared" si="6"/>
        <v>6159</v>
      </c>
      <c r="E24" s="35">
        <f>'Thornell Summary 1(ug)'!C91</f>
        <v>6598</v>
      </c>
      <c r="F24" s="36">
        <f>'Thornell Summary 1(grad)'!C91</f>
        <v>0</v>
      </c>
      <c r="G24" s="42">
        <f t="shared" si="1"/>
        <v>6598</v>
      </c>
      <c r="H24" s="35">
        <f>'Thornell Summary 1(ug)'!D91</f>
        <v>6706</v>
      </c>
      <c r="I24" s="36">
        <f>'Thornell Summary 1(grad)'!D91</f>
        <v>0</v>
      </c>
      <c r="J24" s="42">
        <f t="shared" si="2"/>
        <v>6706</v>
      </c>
      <c r="K24" s="35">
        <f>'Thornell Summary 1(ug)'!E91</f>
        <v>6402</v>
      </c>
      <c r="L24" s="36">
        <f>'Thornell Summary 1(grad)'!E91</f>
        <v>0</v>
      </c>
      <c r="M24" s="42">
        <f t="shared" si="3"/>
        <v>6402</v>
      </c>
      <c r="N24" s="35">
        <f>'Thornell Summary 1(ug)'!F91</f>
        <v>7035</v>
      </c>
      <c r="O24" s="36">
        <f>'Thornell Summary 1(grad)'!F91</f>
        <v>0</v>
      </c>
      <c r="P24" s="42">
        <f t="shared" si="4"/>
        <v>7035</v>
      </c>
      <c r="V24" s="35">
        <v>6266</v>
      </c>
      <c r="W24" s="36"/>
      <c r="X24" s="42">
        <f t="shared" si="7"/>
        <v>6266</v>
      </c>
    </row>
    <row r="25" spans="1:24" ht="13.8" x14ac:dyDescent="0.25">
      <c r="A25" s="34" t="s">
        <v>64</v>
      </c>
      <c r="B25" s="35">
        <f>'Thornell Summary 1(ug)'!B92</f>
        <v>3966</v>
      </c>
      <c r="C25" s="36">
        <f>'Thornell Summary 1(grad)'!B92</f>
        <v>1068</v>
      </c>
      <c r="D25" s="42">
        <f t="shared" si="6"/>
        <v>5034</v>
      </c>
      <c r="E25" s="35">
        <f>'Thornell Summary 1(ug)'!C92</f>
        <v>3630</v>
      </c>
      <c r="F25" s="36">
        <f>'Thornell Summary 1(grad)'!C92</f>
        <v>1059</v>
      </c>
      <c r="G25" s="42">
        <f t="shared" si="1"/>
        <v>4689</v>
      </c>
      <c r="H25" s="35">
        <f>'Thornell Summary 1(ug)'!D92</f>
        <v>3738</v>
      </c>
      <c r="I25" s="36">
        <f>'Thornell Summary 1(grad)'!D92</f>
        <v>1137</v>
      </c>
      <c r="J25" s="42">
        <f t="shared" si="2"/>
        <v>4875</v>
      </c>
      <c r="K25" s="35">
        <f>'Thornell Summary 1(ug)'!E92</f>
        <v>2904</v>
      </c>
      <c r="L25" s="36">
        <f>'Thornell Summary 1(grad)'!E92</f>
        <v>1479</v>
      </c>
      <c r="M25" s="42">
        <f t="shared" si="3"/>
        <v>4383</v>
      </c>
      <c r="N25" s="35">
        <f>'Thornell Summary 1(ug)'!F92</f>
        <v>1881</v>
      </c>
      <c r="O25" s="36">
        <f>'Thornell Summary 1(grad)'!F92</f>
        <v>1506</v>
      </c>
      <c r="P25" s="42">
        <f t="shared" si="4"/>
        <v>3387</v>
      </c>
      <c r="V25" s="35">
        <v>3782</v>
      </c>
      <c r="W25" s="36">
        <v>597</v>
      </c>
      <c r="X25" s="42">
        <f t="shared" si="7"/>
        <v>4379</v>
      </c>
    </row>
    <row r="26" spans="1:24" ht="13.8" x14ac:dyDescent="0.25">
      <c r="A26" s="34" t="s">
        <v>65</v>
      </c>
      <c r="B26" s="35">
        <f>'Thornell Summary 1(ug)'!B93</f>
        <v>3253</v>
      </c>
      <c r="C26" s="36">
        <f>'Thornell Summary 1(grad)'!B93</f>
        <v>48</v>
      </c>
      <c r="D26" s="42">
        <f t="shared" si="6"/>
        <v>3301</v>
      </c>
      <c r="E26" s="35">
        <f>'Thornell Summary 1(ug)'!C93</f>
        <v>3314</v>
      </c>
      <c r="F26" s="36">
        <f>'Thornell Summary 1(grad)'!C93</f>
        <v>57</v>
      </c>
      <c r="G26" s="42">
        <f t="shared" si="1"/>
        <v>3371</v>
      </c>
      <c r="H26" s="35">
        <f>'Thornell Summary 1(ug)'!D93</f>
        <v>3060</v>
      </c>
      <c r="I26" s="36">
        <f>'Thornell Summary 1(grad)'!D93</f>
        <v>75</v>
      </c>
      <c r="J26" s="42">
        <f t="shared" si="2"/>
        <v>3135</v>
      </c>
      <c r="K26" s="35">
        <f>'Thornell Summary 1(ug)'!E93</f>
        <v>2752</v>
      </c>
      <c r="L26" s="36">
        <f>'Thornell Summary 1(grad)'!E93</f>
        <v>81</v>
      </c>
      <c r="M26" s="42">
        <f t="shared" si="3"/>
        <v>2833</v>
      </c>
      <c r="N26" s="35">
        <f>'Thornell Summary 1(ug)'!F93</f>
        <v>3152</v>
      </c>
      <c r="O26" s="36">
        <f>'Thornell Summary 1(grad)'!F93</f>
        <v>60</v>
      </c>
      <c r="P26" s="42">
        <f t="shared" si="4"/>
        <v>3212</v>
      </c>
      <c r="V26" s="35">
        <v>3058</v>
      </c>
      <c r="W26" s="36">
        <v>30</v>
      </c>
      <c r="X26" s="42">
        <f t="shared" si="7"/>
        <v>3088</v>
      </c>
    </row>
    <row r="27" spans="1:24" ht="13.8" x14ac:dyDescent="0.25">
      <c r="A27" s="34" t="s">
        <v>19</v>
      </c>
      <c r="B27" s="35">
        <f>'Thornell Summary 1(ug)'!B94</f>
        <v>4178</v>
      </c>
      <c r="C27" s="36">
        <f>'Thornell Summary 1(grad)'!B94</f>
        <v>0</v>
      </c>
      <c r="D27" s="42">
        <f t="shared" si="6"/>
        <v>4178</v>
      </c>
      <c r="E27" s="35">
        <f>'Thornell Summary 1(ug)'!C94</f>
        <v>4160</v>
      </c>
      <c r="F27" s="36">
        <f>'Thornell Summary 1(grad)'!C94</f>
        <v>0</v>
      </c>
      <c r="G27" s="42">
        <f t="shared" si="1"/>
        <v>4160</v>
      </c>
      <c r="H27" s="35">
        <f>'Thornell Summary 1(ug)'!D94</f>
        <v>3870</v>
      </c>
      <c r="I27" s="36">
        <f>'Thornell Summary 1(grad)'!D94</f>
        <v>0</v>
      </c>
      <c r="J27" s="42">
        <f t="shared" si="2"/>
        <v>3870</v>
      </c>
      <c r="K27" s="35">
        <f>'Thornell Summary 1(ug)'!E94</f>
        <v>3623</v>
      </c>
      <c r="L27" s="36">
        <f>'Thornell Summary 1(grad)'!E94</f>
        <v>0</v>
      </c>
      <c r="M27" s="42">
        <f t="shared" si="3"/>
        <v>3623</v>
      </c>
      <c r="N27" s="35">
        <f>'Thornell Summary 1(ug)'!F94</f>
        <v>4030</v>
      </c>
      <c r="O27" s="36">
        <f>'Thornell Summary 1(grad)'!F94</f>
        <v>0</v>
      </c>
      <c r="P27" s="42">
        <f t="shared" si="4"/>
        <v>4030</v>
      </c>
      <c r="V27" s="35">
        <v>3586</v>
      </c>
      <c r="W27" s="36"/>
      <c r="X27" s="42">
        <f t="shared" si="7"/>
        <v>3586</v>
      </c>
    </row>
    <row r="28" spans="1:24" ht="13.8" x14ac:dyDescent="0.25">
      <c r="A28" s="34" t="s">
        <v>66</v>
      </c>
      <c r="B28" s="35">
        <f>'Thornell Summary 1(ug)'!B95</f>
        <v>4805</v>
      </c>
      <c r="C28" s="36">
        <f>'Thornell Summary 1(grad)'!B95</f>
        <v>1938</v>
      </c>
      <c r="D28" s="42">
        <f t="shared" si="6"/>
        <v>6743</v>
      </c>
      <c r="E28" s="35">
        <f>'Thornell Summary 1(ug)'!C95</f>
        <v>4259</v>
      </c>
      <c r="F28" s="36">
        <f>'Thornell Summary 1(grad)'!C95</f>
        <v>1865</v>
      </c>
      <c r="G28" s="42">
        <f t="shared" si="1"/>
        <v>6124</v>
      </c>
      <c r="H28" s="35">
        <f>'Thornell Summary 1(ug)'!D95</f>
        <v>3767</v>
      </c>
      <c r="I28" s="36">
        <f>'Thornell Summary 1(grad)'!D95</f>
        <v>2403</v>
      </c>
      <c r="J28" s="42">
        <f t="shared" si="2"/>
        <v>6170</v>
      </c>
      <c r="K28" s="35">
        <f>'Thornell Summary 1(ug)'!E95</f>
        <v>3311</v>
      </c>
      <c r="L28" s="36">
        <f>'Thornell Summary 1(grad)'!E95</f>
        <v>1977</v>
      </c>
      <c r="M28" s="42">
        <f t="shared" si="3"/>
        <v>5288</v>
      </c>
      <c r="N28" s="35">
        <f>'Thornell Summary 1(ug)'!F95</f>
        <v>3184</v>
      </c>
      <c r="O28" s="36">
        <f>'Thornell Summary 1(grad)'!F95</f>
        <v>2697</v>
      </c>
      <c r="P28" s="42">
        <f t="shared" si="4"/>
        <v>5881</v>
      </c>
      <c r="V28" s="35">
        <v>4727</v>
      </c>
      <c r="W28" s="36">
        <v>2330</v>
      </c>
      <c r="X28" s="42">
        <f t="shared" si="7"/>
        <v>7057</v>
      </c>
    </row>
    <row r="29" spans="1:24" ht="13.8" x14ac:dyDescent="0.25">
      <c r="A29" s="34" t="s">
        <v>34</v>
      </c>
      <c r="B29" s="35">
        <f>'Thornell Summary 1(ug)'!B96</f>
        <v>4509</v>
      </c>
      <c r="C29" s="36">
        <f>'Thornell Summary 1(grad)'!B96</f>
        <v>0</v>
      </c>
      <c r="D29" s="42">
        <f t="shared" si="6"/>
        <v>4509</v>
      </c>
      <c r="E29" s="35">
        <f>'Thornell Summary 1(ug)'!C96</f>
        <v>4419</v>
      </c>
      <c r="F29" s="36">
        <f>'Thornell Summary 1(grad)'!C96</f>
        <v>0</v>
      </c>
      <c r="G29" s="42">
        <f t="shared" si="1"/>
        <v>4419</v>
      </c>
      <c r="H29" s="35">
        <f>'Thornell Summary 1(ug)'!D96</f>
        <v>3849</v>
      </c>
      <c r="I29" s="36">
        <f>'Thornell Summary 1(grad)'!D96</f>
        <v>0</v>
      </c>
      <c r="J29" s="42">
        <f t="shared" si="2"/>
        <v>3849</v>
      </c>
      <c r="K29" s="35">
        <f>'Thornell Summary 1(ug)'!E96</f>
        <v>3617</v>
      </c>
      <c r="L29" s="36">
        <f>'Thornell Summary 1(grad)'!E96</f>
        <v>105</v>
      </c>
      <c r="M29" s="42">
        <f t="shared" si="3"/>
        <v>3722</v>
      </c>
      <c r="N29" s="35">
        <f>'Thornell Summary 1(ug)'!F96</f>
        <v>3741</v>
      </c>
      <c r="O29" s="36">
        <f>'Thornell Summary 1(grad)'!F96</f>
        <v>189</v>
      </c>
      <c r="P29" s="42">
        <f t="shared" si="4"/>
        <v>3930</v>
      </c>
      <c r="V29" s="35">
        <v>3787</v>
      </c>
      <c r="W29" s="36"/>
      <c r="X29" s="42">
        <f t="shared" si="7"/>
        <v>3787</v>
      </c>
    </row>
    <row r="30" spans="1:24" ht="13.8" x14ac:dyDescent="0.25">
      <c r="A30" s="34" t="s">
        <v>67</v>
      </c>
      <c r="B30" s="35">
        <f>'Thornell Summary 1(ug)'!B97</f>
        <v>2358</v>
      </c>
      <c r="C30" s="36">
        <f>'Thornell Summary 1(grad)'!B97</f>
        <v>0</v>
      </c>
      <c r="D30" s="42">
        <f t="shared" si="6"/>
        <v>2358</v>
      </c>
      <c r="E30" s="35">
        <f>'Thornell Summary 1(ug)'!C97</f>
        <v>2518</v>
      </c>
      <c r="F30" s="36">
        <f>'Thornell Summary 1(grad)'!C97</f>
        <v>0</v>
      </c>
      <c r="G30" s="42">
        <f t="shared" si="1"/>
        <v>2518</v>
      </c>
      <c r="H30" s="35">
        <f>'Thornell Summary 1(ug)'!D97</f>
        <v>2694</v>
      </c>
      <c r="I30" s="36">
        <f>'Thornell Summary 1(grad)'!D97</f>
        <v>0</v>
      </c>
      <c r="J30" s="42">
        <f t="shared" si="2"/>
        <v>2694</v>
      </c>
      <c r="K30" s="35">
        <f>'Thornell Summary 1(ug)'!E97</f>
        <v>2652</v>
      </c>
      <c r="L30" s="36">
        <f>'Thornell Summary 1(grad)'!E97</f>
        <v>0</v>
      </c>
      <c r="M30" s="42">
        <f t="shared" si="3"/>
        <v>2652</v>
      </c>
      <c r="N30" s="35">
        <f>'Thornell Summary 1(ug)'!F97</f>
        <v>3048</v>
      </c>
      <c r="O30" s="36">
        <f>'Thornell Summary 1(grad)'!F97</f>
        <v>0</v>
      </c>
      <c r="P30" s="42">
        <f t="shared" si="4"/>
        <v>3048</v>
      </c>
      <c r="V30" s="35">
        <v>1737</v>
      </c>
      <c r="W30" s="36"/>
      <c r="X30" s="42">
        <f t="shared" si="7"/>
        <v>1737</v>
      </c>
    </row>
    <row r="31" spans="1:24" ht="14.4" thickBot="1" x14ac:dyDescent="0.3">
      <c r="A31" s="37" t="s">
        <v>4</v>
      </c>
      <c r="B31" s="38">
        <f>SUM(B3:B30)</f>
        <v>160243</v>
      </c>
      <c r="C31" s="39">
        <f>SUM(C3:C30)</f>
        <v>14983</v>
      </c>
      <c r="D31" s="40">
        <f t="shared" si="6"/>
        <v>175226</v>
      </c>
      <c r="E31" s="38">
        <f>SUM(E3:E30)</f>
        <v>158086</v>
      </c>
      <c r="F31" s="39">
        <f>SUM(F3:F30)</f>
        <v>14030</v>
      </c>
      <c r="G31" s="40">
        <f t="shared" si="1"/>
        <v>172116</v>
      </c>
      <c r="H31" s="38">
        <f>SUM(H3:H30)</f>
        <v>153060</v>
      </c>
      <c r="I31" s="39">
        <f>SUM(I3:I30)</f>
        <v>13990</v>
      </c>
      <c r="J31" s="40">
        <f t="shared" si="2"/>
        <v>167050</v>
      </c>
      <c r="K31" s="38">
        <f>SUM(K3:K30)</f>
        <v>147101</v>
      </c>
      <c r="L31" s="39">
        <f>SUM(L3:L30)</f>
        <v>14679</v>
      </c>
      <c r="M31" s="40">
        <f t="shared" si="3"/>
        <v>161780</v>
      </c>
      <c r="N31" s="38">
        <f>SUM(N3:N30)</f>
        <v>154973</v>
      </c>
      <c r="O31" s="39">
        <f>SUM(O3:O30)</f>
        <v>15513</v>
      </c>
      <c r="P31" s="40">
        <f t="shared" si="4"/>
        <v>170486</v>
      </c>
      <c r="V31" s="38">
        <v>155280</v>
      </c>
      <c r="W31" s="39">
        <v>20836</v>
      </c>
      <c r="X31" s="40">
        <f t="shared" si="7"/>
        <v>176116</v>
      </c>
    </row>
  </sheetData>
  <mergeCells count="7">
    <mergeCell ref="V1:X1"/>
    <mergeCell ref="N1:P1"/>
    <mergeCell ref="A1:A2"/>
    <mergeCell ref="B1:D1"/>
    <mergeCell ref="E1:G1"/>
    <mergeCell ref="H1:J1"/>
    <mergeCell ref="K1:M1"/>
  </mergeCells>
  <pageMargins left="0.7" right="0.7" top="0.75" bottom="0.75" header="0.3" footer="0.3"/>
  <pageSetup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workbookViewId="0">
      <selection activeCell="B62" sqref="B62:F62"/>
    </sheetView>
  </sheetViews>
  <sheetFormatPr defaultColWidth="9.109375" defaultRowHeight="13.2" x14ac:dyDescent="0.25"/>
  <cols>
    <col min="1" max="1" width="13.88671875" style="31" customWidth="1"/>
    <col min="2" max="6" width="11.6640625" style="31" customWidth="1"/>
    <col min="7" max="7" width="10.109375" style="31" bestFit="1" customWidth="1"/>
    <col min="8" max="8" width="12.6640625" style="31" customWidth="1"/>
    <col min="9" max="16384" width="9.109375" style="31"/>
  </cols>
  <sheetData>
    <row r="1" spans="1:8" s="187" customFormat="1" x14ac:dyDescent="0.25">
      <c r="A1" s="130" t="s">
        <v>89</v>
      </c>
      <c r="B1" s="365" t="s">
        <v>90</v>
      </c>
      <c r="C1" s="365"/>
      <c r="D1" s="366"/>
      <c r="E1" s="207"/>
      <c r="F1" s="207"/>
      <c r="G1" s="207"/>
      <c r="H1" s="207"/>
    </row>
    <row r="2" spans="1:8" ht="7.5" customHeight="1" thickBot="1" x14ac:dyDescent="0.3">
      <c r="A2" s="130" t="s">
        <v>37</v>
      </c>
      <c r="B2" s="130"/>
      <c r="C2" s="130"/>
      <c r="D2" s="130"/>
      <c r="E2" s="130"/>
      <c r="F2" s="130"/>
      <c r="G2" s="130"/>
      <c r="H2" s="130"/>
    </row>
    <row r="3" spans="1:8" x14ac:dyDescent="0.25">
      <c r="A3" s="332" t="s">
        <v>76</v>
      </c>
      <c r="B3" s="333"/>
      <c r="C3" s="333"/>
      <c r="D3" s="333"/>
      <c r="E3" s="333"/>
      <c r="F3" s="333"/>
      <c r="G3" s="334"/>
    </row>
    <row r="4" spans="1:8" s="201" customFormat="1" x14ac:dyDescent="0.25">
      <c r="A4" s="115" t="s">
        <v>0</v>
      </c>
      <c r="B4" s="304" t="s">
        <v>84</v>
      </c>
      <c r="C4" s="304" t="s">
        <v>88</v>
      </c>
      <c r="D4" s="304" t="s">
        <v>93</v>
      </c>
      <c r="E4" s="304" t="s">
        <v>103</v>
      </c>
      <c r="F4" s="304" t="s">
        <v>116</v>
      </c>
      <c r="G4" s="306" t="s">
        <v>1</v>
      </c>
      <c r="H4" s="31"/>
    </row>
    <row r="5" spans="1:8" x14ac:dyDescent="0.25">
      <c r="A5" s="162" t="s">
        <v>2</v>
      </c>
      <c r="B5" s="196">
        <f>SUM('Accounting &amp; BL:Mgt &amp; Marketing'!B5)</f>
        <v>856</v>
      </c>
      <c r="C5" s="196">
        <f>SUM('Accounting &amp; BL:Mgt &amp; Marketing'!C5)</f>
        <v>858</v>
      </c>
      <c r="D5" s="196">
        <f>SUM('Accounting &amp; BL:Mgt &amp; Marketing'!D5)</f>
        <v>900</v>
      </c>
      <c r="E5" s="196">
        <f>SUM('Accounting &amp; BL:Mgt &amp; Marketing'!E5)</f>
        <v>930</v>
      </c>
      <c r="F5" s="196">
        <f>SUM('Accounting &amp; BL:Mgt &amp; Marketing'!F5)</f>
        <v>973</v>
      </c>
      <c r="G5" s="147">
        <f>AVERAGE(B5:F5)</f>
        <v>903.4</v>
      </c>
    </row>
    <row r="6" spans="1:8" x14ac:dyDescent="0.25">
      <c r="A6" s="162" t="s">
        <v>3</v>
      </c>
      <c r="B6" s="196">
        <f>SUM('Accounting &amp; BL:Mgt &amp; Marketing'!B6)</f>
        <v>232</v>
      </c>
      <c r="C6" s="196">
        <f>SUM('Accounting &amp; BL:Mgt &amp; Marketing'!C6)</f>
        <v>192</v>
      </c>
      <c r="D6" s="196">
        <f>SUM('Accounting &amp; BL:Mgt &amp; Marketing'!D6)</f>
        <v>176</v>
      </c>
      <c r="E6" s="196">
        <f>SUM('Accounting &amp; BL:Mgt &amp; Marketing'!E6)</f>
        <v>201</v>
      </c>
      <c r="F6" s="196">
        <f>SUM('Accounting &amp; BL:Mgt &amp; Marketing'!F6)</f>
        <v>176</v>
      </c>
      <c r="G6" s="147">
        <f>AVERAGE(B6:F6)</f>
        <v>195.4</v>
      </c>
    </row>
    <row r="7" spans="1:8" x14ac:dyDescent="0.25">
      <c r="A7" s="115" t="s">
        <v>4</v>
      </c>
      <c r="B7" s="116">
        <f>SUM(B5:B6)</f>
        <v>1088</v>
      </c>
      <c r="C7" s="116">
        <f>SUM(C5:C6)</f>
        <v>1050</v>
      </c>
      <c r="D7" s="116">
        <f>SUM(D5:D6)</f>
        <v>1076</v>
      </c>
      <c r="E7" s="116">
        <f>SUM(E5:E6)</f>
        <v>1131</v>
      </c>
      <c r="F7" s="116">
        <f>SUM(F5:F6)</f>
        <v>1149</v>
      </c>
      <c r="G7" s="119">
        <f>AVERAGE(B7:F7)</f>
        <v>1098.8</v>
      </c>
    </row>
    <row r="8" spans="1:8" ht="13.8" thickBot="1" x14ac:dyDescent="0.3">
      <c r="A8" s="157" t="s">
        <v>47</v>
      </c>
      <c r="B8" s="158">
        <f>B5+(B6/3)</f>
        <v>933.33333333333337</v>
      </c>
      <c r="C8" s="158">
        <f>C5+(C6/3)</f>
        <v>922</v>
      </c>
      <c r="D8" s="158">
        <f>D5+(D6/3)</f>
        <v>958.66666666666663</v>
      </c>
      <c r="E8" s="158">
        <f>E5+(E6/3)</f>
        <v>997</v>
      </c>
      <c r="F8" s="185">
        <f>F5+(F6/3)</f>
        <v>1031.6666666666667</v>
      </c>
      <c r="G8" s="159">
        <f>AVERAGE(B8:F8)</f>
        <v>968.53333333333342</v>
      </c>
    </row>
    <row r="9" spans="1:8" ht="7.5" customHeight="1" thickBot="1" x14ac:dyDescent="0.3">
      <c r="A9" s="315"/>
      <c r="B9" s="316"/>
      <c r="C9" s="316"/>
      <c r="D9" s="316"/>
      <c r="E9" s="316"/>
      <c r="F9" s="317"/>
      <c r="G9" s="318"/>
    </row>
    <row r="10" spans="1:8" x14ac:dyDescent="0.25">
      <c r="A10" s="278" t="s">
        <v>5</v>
      </c>
      <c r="B10" s="305"/>
      <c r="C10" s="305"/>
      <c r="D10" s="305"/>
      <c r="E10" s="305"/>
      <c r="F10" s="307"/>
      <c r="G10" s="319"/>
    </row>
    <row r="11" spans="1:8" x14ac:dyDescent="0.25">
      <c r="A11" s="162" t="s">
        <v>2</v>
      </c>
      <c r="B11" s="196">
        <f>SUM('Accounting &amp; BL:Mgt &amp; Marketing'!B11)</f>
        <v>216</v>
      </c>
      <c r="C11" s="196">
        <f>SUM('Accounting &amp; BL:Mgt &amp; Marketing'!C11)</f>
        <v>150</v>
      </c>
      <c r="D11" s="196">
        <f>SUM('Accounting &amp; BL:Mgt &amp; Marketing'!D11)</f>
        <v>115</v>
      </c>
      <c r="E11" s="196">
        <f>SUM('Accounting &amp; BL:Mgt &amp; Marketing'!E11)</f>
        <v>121</v>
      </c>
      <c r="F11" s="196">
        <f>SUM('Accounting &amp; BL:Mgt &amp; Marketing'!F11)</f>
        <v>132</v>
      </c>
      <c r="G11" s="147">
        <f>AVERAGE(B11:F11)</f>
        <v>146.80000000000001</v>
      </c>
    </row>
    <row r="12" spans="1:8" x14ac:dyDescent="0.25">
      <c r="A12" s="162" t="s">
        <v>3</v>
      </c>
      <c r="B12" s="196">
        <f>SUM('Accounting &amp; BL:Mgt &amp; Marketing'!B12)</f>
        <v>480</v>
      </c>
      <c r="C12" s="196">
        <f>SUM('Accounting &amp; BL:Mgt &amp; Marketing'!C12)</f>
        <v>430</v>
      </c>
      <c r="D12" s="196">
        <f>SUM('Accounting &amp; BL:Mgt &amp; Marketing'!D12)</f>
        <v>380</v>
      </c>
      <c r="E12" s="196">
        <f>SUM('Accounting &amp; BL:Mgt &amp; Marketing'!E12)</f>
        <v>401</v>
      </c>
      <c r="F12" s="196">
        <f>SUM('Accounting &amp; BL:Mgt &amp; Marketing'!F12)</f>
        <v>443</v>
      </c>
      <c r="G12" s="147">
        <f>AVERAGE(B12:F12)</f>
        <v>426.8</v>
      </c>
    </row>
    <row r="13" spans="1:8" x14ac:dyDescent="0.25">
      <c r="A13" s="115" t="s">
        <v>4</v>
      </c>
      <c r="B13" s="116">
        <f>SUM(B11:B12)</f>
        <v>696</v>
      </c>
      <c r="C13" s="116">
        <f>SUM(C11:C12)</f>
        <v>580</v>
      </c>
      <c r="D13" s="116">
        <f>SUM(D11:D12)</f>
        <v>495</v>
      </c>
      <c r="E13" s="116">
        <f>SUM(E11:E12)</f>
        <v>522</v>
      </c>
      <c r="F13" s="116">
        <f>SUM(F11:F12)</f>
        <v>575</v>
      </c>
      <c r="G13" s="119">
        <f>AVERAGE(B13:F13)</f>
        <v>573.6</v>
      </c>
    </row>
    <row r="14" spans="1:8" ht="13.8" thickBot="1" x14ac:dyDescent="0.3">
      <c r="A14" s="157" t="s">
        <v>47</v>
      </c>
      <c r="B14" s="158">
        <f>B11+(B12/3)</f>
        <v>376</v>
      </c>
      <c r="C14" s="158">
        <f>C11+(C12/3)</f>
        <v>293.33333333333337</v>
      </c>
      <c r="D14" s="158">
        <f>D11+(D12/3)</f>
        <v>241.66666666666669</v>
      </c>
      <c r="E14" s="158">
        <f>E11+(E12/3)</f>
        <v>254.66666666666666</v>
      </c>
      <c r="F14" s="185">
        <f>F11+(F12/3)</f>
        <v>279.66666666666663</v>
      </c>
      <c r="G14" s="159">
        <f>AVERAGE(B14:F14)</f>
        <v>289.06666666666672</v>
      </c>
    </row>
    <row r="15" spans="1:8" ht="7.5" customHeight="1" thickBot="1" x14ac:dyDescent="0.3">
      <c r="A15" s="160"/>
      <c r="B15" s="160"/>
      <c r="C15" s="160"/>
      <c r="D15" s="160"/>
      <c r="E15" s="160"/>
      <c r="F15" s="168"/>
      <c r="G15" s="160"/>
      <c r="H15" s="160"/>
    </row>
    <row r="16" spans="1:8" x14ac:dyDescent="0.25">
      <c r="A16" s="367" t="s">
        <v>22</v>
      </c>
      <c r="B16" s="368"/>
      <c r="C16" s="368"/>
      <c r="D16" s="368"/>
      <c r="E16" s="368"/>
      <c r="F16" s="368"/>
      <c r="G16" s="369"/>
    </row>
    <row r="17" spans="1:8" x14ac:dyDescent="0.25">
      <c r="A17" s="115" t="s">
        <v>0</v>
      </c>
      <c r="B17" s="304" t="s">
        <v>84</v>
      </c>
      <c r="C17" s="304" t="s">
        <v>88</v>
      </c>
      <c r="D17" s="304" t="s">
        <v>93</v>
      </c>
      <c r="E17" s="304" t="s">
        <v>103</v>
      </c>
      <c r="F17" s="304" t="s">
        <v>116</v>
      </c>
      <c r="G17" s="306" t="s">
        <v>1</v>
      </c>
    </row>
    <row r="18" spans="1:8" x14ac:dyDescent="0.25">
      <c r="A18" s="308" t="s">
        <v>98</v>
      </c>
      <c r="B18" s="196">
        <f>SUM('Accounting &amp; BL:Mgt &amp; Marketing'!B18)</f>
        <v>201</v>
      </c>
      <c r="C18" s="196">
        <f>SUM('Accounting &amp; BL:Mgt &amp; Marketing'!C18)</f>
        <v>165</v>
      </c>
      <c r="D18" s="196">
        <f>SUM('Accounting &amp; BL:Mgt &amp; Marketing'!D18)</f>
        <v>199</v>
      </c>
      <c r="E18" s="196">
        <f>SUM('Accounting &amp; BL:Mgt &amp; Marketing'!E18)</f>
        <v>235</v>
      </c>
      <c r="F18" s="196">
        <f>SUM('Accounting &amp; BL:Mgt &amp; Marketing'!F18)</f>
        <v>221</v>
      </c>
      <c r="G18" s="147">
        <f>AVERAGE(B18:F18)</f>
        <v>204.2</v>
      </c>
    </row>
    <row r="19" spans="1:8" x14ac:dyDescent="0.25">
      <c r="A19" s="308" t="s">
        <v>99</v>
      </c>
      <c r="B19" s="196">
        <f>SUM('Accounting &amp; BL:Mgt &amp; Marketing'!B19)</f>
        <v>242</v>
      </c>
      <c r="C19" s="196">
        <f>SUM('Accounting &amp; BL:Mgt &amp; Marketing'!C19)</f>
        <v>179</v>
      </c>
      <c r="D19" s="196">
        <f>SUM('Accounting &amp; BL:Mgt &amp; Marketing'!D19)</f>
        <v>159</v>
      </c>
      <c r="E19" s="196">
        <f>SUM('Accounting &amp; BL:Mgt &amp; Marketing'!E19)</f>
        <v>132</v>
      </c>
      <c r="F19" s="196">
        <f>SUM('Accounting &amp; BL:Mgt &amp; Marketing'!F19)</f>
        <v>156</v>
      </c>
      <c r="G19" s="147">
        <f>AVERAGE(B19:F19)</f>
        <v>173.6</v>
      </c>
    </row>
    <row r="20" spans="1:8" ht="13.8" thickBot="1" x14ac:dyDescent="0.3">
      <c r="A20" s="309" t="s">
        <v>4</v>
      </c>
      <c r="B20" s="310">
        <f t="shared" ref="B20:G20" si="0">B19+B18</f>
        <v>443</v>
      </c>
      <c r="C20" s="310">
        <f t="shared" si="0"/>
        <v>344</v>
      </c>
      <c r="D20" s="310">
        <f t="shared" si="0"/>
        <v>358</v>
      </c>
      <c r="E20" s="310">
        <f t="shared" si="0"/>
        <v>367</v>
      </c>
      <c r="F20" s="310">
        <f t="shared" si="0"/>
        <v>377</v>
      </c>
      <c r="G20" s="314">
        <f t="shared" si="0"/>
        <v>377.79999999999995</v>
      </c>
    </row>
    <row r="21" spans="1:8" ht="7.5" customHeight="1" thickBot="1" x14ac:dyDescent="0.3">
      <c r="F21" s="187"/>
    </row>
    <row r="22" spans="1:8" x14ac:dyDescent="0.25">
      <c r="A22" s="332" t="s">
        <v>23</v>
      </c>
      <c r="B22" s="333"/>
      <c r="C22" s="333"/>
      <c r="D22" s="333"/>
      <c r="E22" s="333"/>
      <c r="F22" s="333"/>
      <c r="G22" s="334"/>
    </row>
    <row r="23" spans="1:8" x14ac:dyDescent="0.25">
      <c r="A23" s="272"/>
      <c r="B23" s="304" t="s">
        <v>84</v>
      </c>
      <c r="C23" s="304" t="s">
        <v>88</v>
      </c>
      <c r="D23" s="304" t="s">
        <v>93</v>
      </c>
      <c r="E23" s="304" t="s">
        <v>103</v>
      </c>
      <c r="F23" s="304" t="s">
        <v>116</v>
      </c>
      <c r="G23" s="306" t="s">
        <v>1</v>
      </c>
    </row>
    <row r="24" spans="1:8" x14ac:dyDescent="0.25">
      <c r="A24" s="210" t="s">
        <v>101</v>
      </c>
      <c r="B24" s="156">
        <f>B7/B18</f>
        <v>5.4129353233830848</v>
      </c>
      <c r="C24" s="156">
        <f>C7/C18</f>
        <v>6.3636363636363633</v>
      </c>
      <c r="D24" s="156">
        <f>D7/D18</f>
        <v>5.4070351758793969</v>
      </c>
      <c r="E24" s="156">
        <f>E7/E18</f>
        <v>4.8127659574468087</v>
      </c>
      <c r="F24" s="303">
        <f>F7/F18</f>
        <v>5.1990950226244346</v>
      </c>
      <c r="G24" s="147">
        <f>AVERAGE(B24:F24)</f>
        <v>5.4390935685940178</v>
      </c>
    </row>
    <row r="25" spans="1:8" ht="13.8" thickBot="1" x14ac:dyDescent="0.3">
      <c r="A25" s="211" t="s">
        <v>100</v>
      </c>
      <c r="B25" s="158">
        <f>B13/B19</f>
        <v>2.8760330578512399</v>
      </c>
      <c r="C25" s="158">
        <f>C13/C19</f>
        <v>3.2402234636871508</v>
      </c>
      <c r="D25" s="158">
        <f>D13/D19</f>
        <v>3.1132075471698113</v>
      </c>
      <c r="E25" s="158">
        <f>E13/E19</f>
        <v>3.9545454545454546</v>
      </c>
      <c r="F25" s="185">
        <f>F13/F19</f>
        <v>3.6858974358974357</v>
      </c>
      <c r="G25" s="159">
        <f>AVERAGE(B25:F25)</f>
        <v>3.3739813918302182</v>
      </c>
    </row>
    <row r="26" spans="1:8" ht="7.5" customHeight="1" thickBot="1" x14ac:dyDescent="0.3">
      <c r="A26" s="160"/>
      <c r="B26" s="161"/>
      <c r="C26" s="161"/>
      <c r="D26" s="161"/>
      <c r="E26" s="161"/>
      <c r="F26" s="197"/>
      <c r="G26" s="161"/>
      <c r="H26" s="161"/>
    </row>
    <row r="27" spans="1:8" x14ac:dyDescent="0.25">
      <c r="A27" s="332" t="s">
        <v>7</v>
      </c>
      <c r="B27" s="333"/>
      <c r="C27" s="333"/>
      <c r="D27" s="333"/>
      <c r="E27" s="333"/>
      <c r="F27" s="333"/>
      <c r="G27" s="334"/>
    </row>
    <row r="28" spans="1:8" x14ac:dyDescent="0.25">
      <c r="A28" s="272" t="s">
        <v>8</v>
      </c>
      <c r="B28" s="304" t="s">
        <v>84</v>
      </c>
      <c r="C28" s="304" t="s">
        <v>88</v>
      </c>
      <c r="D28" s="304" t="s">
        <v>93</v>
      </c>
      <c r="E28" s="304" t="s">
        <v>103</v>
      </c>
      <c r="F28" s="304" t="s">
        <v>116</v>
      </c>
      <c r="G28" s="306" t="s">
        <v>1</v>
      </c>
    </row>
    <row r="29" spans="1:8" x14ac:dyDescent="0.25">
      <c r="A29" s="162" t="s">
        <v>40</v>
      </c>
      <c r="B29" s="198">
        <f>SUM('Accounting &amp; BL:Mgt &amp; Marketing'!B29)</f>
        <v>26119</v>
      </c>
      <c r="C29" s="198">
        <f>SUM('Accounting &amp; BL:Mgt &amp; Marketing'!C29)</f>
        <v>26419</v>
      </c>
      <c r="D29" s="198">
        <f>SUM('Accounting &amp; BL:Mgt &amp; Marketing'!D29)</f>
        <v>28230</v>
      </c>
      <c r="E29" s="198">
        <f>SUM('Accounting &amp; BL:Mgt &amp; Marketing'!E29)</f>
        <v>27731</v>
      </c>
      <c r="F29" s="198">
        <f>SUM('Accounting &amp; BL:Mgt &amp; Marketing'!F29)</f>
        <v>29939</v>
      </c>
      <c r="G29" s="164">
        <f>AVERAGE(B29:F29)</f>
        <v>27687.599999999999</v>
      </c>
    </row>
    <row r="30" spans="1:8" x14ac:dyDescent="0.25">
      <c r="A30" s="162" t="s">
        <v>9</v>
      </c>
      <c r="B30" s="198">
        <f>SUM('Accounting &amp; BL:Mgt &amp; Marketing'!B30)</f>
        <v>7410</v>
      </c>
      <c r="C30" s="198">
        <f>SUM('Accounting &amp; BL:Mgt &amp; Marketing'!C30)</f>
        <v>6342</v>
      </c>
      <c r="D30" s="198">
        <f>SUM('Accounting &amp; BL:Mgt &amp; Marketing'!D30)</f>
        <v>5883</v>
      </c>
      <c r="E30" s="198">
        <f>SUM('Accounting &amp; BL:Mgt &amp; Marketing'!E30)</f>
        <v>6211</v>
      </c>
      <c r="F30" s="198">
        <f>SUM('Accounting &amp; BL:Mgt &amp; Marketing'!F30)</f>
        <v>6157</v>
      </c>
      <c r="G30" s="164">
        <f>AVERAGE(B30:F30)</f>
        <v>6400.6</v>
      </c>
    </row>
    <row r="31" spans="1:8" ht="13.8" thickBot="1" x14ac:dyDescent="0.3">
      <c r="A31" s="124" t="s">
        <v>4</v>
      </c>
      <c r="B31" s="125">
        <f>SUM(B29:B30)</f>
        <v>33529</v>
      </c>
      <c r="C31" s="125">
        <f>SUM(C29:C30)</f>
        <v>32761</v>
      </c>
      <c r="D31" s="125">
        <f>SUM(D29:D30)</f>
        <v>34113</v>
      </c>
      <c r="E31" s="125">
        <f>SUM(E29:E30)</f>
        <v>33942</v>
      </c>
      <c r="F31" s="125">
        <f>SUM(F29:F30)</f>
        <v>36096</v>
      </c>
      <c r="G31" s="126">
        <f>AVERAGE(B31:F31)</f>
        <v>34088.199999999997</v>
      </c>
    </row>
    <row r="32" spans="1:8" ht="7.5" customHeight="1" thickBot="1" x14ac:dyDescent="0.3">
      <c r="F32" s="187"/>
    </row>
    <row r="33" spans="1:7" x14ac:dyDescent="0.25">
      <c r="A33" s="332" t="s">
        <v>86</v>
      </c>
      <c r="B33" s="333"/>
      <c r="C33" s="333"/>
      <c r="D33" s="333"/>
      <c r="E33" s="333"/>
      <c r="F33" s="333"/>
      <c r="G33" s="334"/>
    </row>
    <row r="34" spans="1:7" x14ac:dyDescent="0.25">
      <c r="A34" s="115" t="s">
        <v>8</v>
      </c>
      <c r="B34" s="304" t="s">
        <v>84</v>
      </c>
      <c r="C34" s="304" t="s">
        <v>88</v>
      </c>
      <c r="D34" s="304" t="s">
        <v>93</v>
      </c>
      <c r="E34" s="304" t="s">
        <v>103</v>
      </c>
      <c r="F34" s="304" t="s">
        <v>116</v>
      </c>
      <c r="G34" s="306" t="s">
        <v>1</v>
      </c>
    </row>
    <row r="35" spans="1:7" x14ac:dyDescent="0.25">
      <c r="A35" s="155" t="s">
        <v>40</v>
      </c>
      <c r="B35" s="196">
        <v>25.6</v>
      </c>
      <c r="C35" s="196">
        <v>26.9</v>
      </c>
      <c r="D35" s="196">
        <v>26.9</v>
      </c>
      <c r="E35" s="194">
        <v>28.2</v>
      </c>
      <c r="F35" s="134">
        <v>27.1</v>
      </c>
      <c r="G35" s="311">
        <f>AVERAGE(B35:F35)</f>
        <v>26.940000000000005</v>
      </c>
    </row>
    <row r="36" spans="1:7" ht="13.8" thickBot="1" x14ac:dyDescent="0.3">
      <c r="A36" s="157" t="s">
        <v>9</v>
      </c>
      <c r="B36" s="310">
        <v>27.5</v>
      </c>
      <c r="C36" s="310">
        <v>26.1</v>
      </c>
      <c r="D36" s="310">
        <v>24.2</v>
      </c>
      <c r="E36" s="312">
        <v>22.3</v>
      </c>
      <c r="F36" s="259">
        <v>24</v>
      </c>
      <c r="G36" s="313">
        <f>AVERAGE(B36:F36)</f>
        <v>24.82</v>
      </c>
    </row>
    <row r="37" spans="1:7" ht="7.5" customHeight="1" thickBot="1" x14ac:dyDescent="0.3">
      <c r="A37" s="168"/>
      <c r="D37" s="160"/>
      <c r="E37" s="160"/>
      <c r="F37" s="168"/>
    </row>
    <row r="38" spans="1:7" x14ac:dyDescent="0.25">
      <c r="A38" s="332" t="s">
        <v>46</v>
      </c>
      <c r="B38" s="333"/>
      <c r="C38" s="333"/>
      <c r="D38" s="333"/>
      <c r="E38" s="333"/>
      <c r="F38" s="333"/>
      <c r="G38" s="334"/>
    </row>
    <row r="39" spans="1:7" x14ac:dyDescent="0.25">
      <c r="A39" s="115" t="s">
        <v>10</v>
      </c>
      <c r="B39" s="304" t="s">
        <v>84</v>
      </c>
      <c r="C39" s="304" t="s">
        <v>88</v>
      </c>
      <c r="D39" s="304" t="s">
        <v>93</v>
      </c>
      <c r="E39" s="304" t="s">
        <v>103</v>
      </c>
      <c r="F39" s="304" t="s">
        <v>116</v>
      </c>
      <c r="G39" s="306" t="s">
        <v>1</v>
      </c>
    </row>
    <row r="40" spans="1:7" x14ac:dyDescent="0.25">
      <c r="A40" s="162" t="s">
        <v>2</v>
      </c>
      <c r="B40" s="196">
        <f>SUM('Accounting &amp; BL:Mgt &amp; Marketing'!B40)</f>
        <v>39</v>
      </c>
      <c r="C40" s="196">
        <f>SUM('Accounting &amp; BL:Mgt &amp; Marketing'!C40)</f>
        <v>40</v>
      </c>
      <c r="D40" s="196">
        <f>SUM('Accounting &amp; BL:Mgt &amp; Marketing'!D40)</f>
        <v>40</v>
      </c>
      <c r="E40" s="196">
        <f>SUM('Accounting &amp; BL:Mgt &amp; Marketing'!E40)</f>
        <v>41</v>
      </c>
      <c r="F40" s="196">
        <f>SUM('Accounting &amp; BL:Mgt &amp; Marketing'!F40)</f>
        <v>40</v>
      </c>
      <c r="G40" s="147">
        <f>AVERAGE(B40:F40)</f>
        <v>40</v>
      </c>
    </row>
    <row r="41" spans="1:7" x14ac:dyDescent="0.25">
      <c r="A41" s="162" t="s">
        <v>3</v>
      </c>
      <c r="B41" s="196">
        <f>SUM('Accounting &amp; BL:Mgt &amp; Marketing'!B41)</f>
        <v>8</v>
      </c>
      <c r="C41" s="196">
        <f>SUM('Accounting &amp; BL:Mgt &amp; Marketing'!C41)</f>
        <v>5</v>
      </c>
      <c r="D41" s="196">
        <f>SUM('Accounting &amp; BL:Mgt &amp; Marketing'!D41)</f>
        <v>6</v>
      </c>
      <c r="E41" s="196">
        <f>SUM('Accounting &amp; BL:Mgt &amp; Marketing'!E41)</f>
        <v>8</v>
      </c>
      <c r="F41" s="196">
        <f>SUM('Accounting &amp; BL:Mgt &amp; Marketing'!F41)</f>
        <v>9</v>
      </c>
      <c r="G41" s="147">
        <f>AVERAGE(B41:F41)</f>
        <v>7.2</v>
      </c>
    </row>
    <row r="42" spans="1:7" x14ac:dyDescent="0.25">
      <c r="A42" s="115" t="s">
        <v>4</v>
      </c>
      <c r="B42" s="116">
        <f>SUM(B40:B41)</f>
        <v>47</v>
      </c>
      <c r="C42" s="116">
        <f>SUM(C40:C41)</f>
        <v>45</v>
      </c>
      <c r="D42" s="116">
        <f>SUM(D40:D41)</f>
        <v>46</v>
      </c>
      <c r="E42" s="116">
        <f>SUM(E40:E41)</f>
        <v>49</v>
      </c>
      <c r="F42" s="116">
        <f>SUM(F40:F41)</f>
        <v>49</v>
      </c>
      <c r="G42" s="119">
        <f>AVERAGE(B42:F42)</f>
        <v>47.2</v>
      </c>
    </row>
    <row r="43" spans="1:7" ht="13.8" thickBot="1" x14ac:dyDescent="0.3">
      <c r="A43" s="157" t="s">
        <v>48</v>
      </c>
      <c r="B43" s="158">
        <f>B40+(B41/3)</f>
        <v>41.666666666666664</v>
      </c>
      <c r="C43" s="158">
        <f>C40+(C41/3)</f>
        <v>41.666666666666664</v>
      </c>
      <c r="D43" s="158">
        <f>D40+(D41/3)</f>
        <v>42</v>
      </c>
      <c r="E43" s="158">
        <f>E40+(E41/3)</f>
        <v>43.666666666666664</v>
      </c>
      <c r="F43" s="185">
        <f>F40+(F41/3)</f>
        <v>43</v>
      </c>
      <c r="G43" s="159">
        <f>AVERAGE(B43:F43)</f>
        <v>42.4</v>
      </c>
    </row>
    <row r="44" spans="1:7" ht="7.5" customHeight="1" thickBot="1" x14ac:dyDescent="0.3">
      <c r="A44" s="160"/>
      <c r="F44" s="187"/>
    </row>
    <row r="45" spans="1:7" x14ac:dyDescent="0.25">
      <c r="A45" s="332" t="s">
        <v>21</v>
      </c>
      <c r="B45" s="333"/>
      <c r="C45" s="333"/>
      <c r="D45" s="333"/>
      <c r="E45" s="333"/>
      <c r="F45" s="333"/>
      <c r="G45" s="334"/>
    </row>
    <row r="46" spans="1:7" x14ac:dyDescent="0.25">
      <c r="A46" s="155"/>
      <c r="B46" s="304" t="s">
        <v>84</v>
      </c>
      <c r="C46" s="304" t="s">
        <v>88</v>
      </c>
      <c r="D46" s="304" t="s">
        <v>93</v>
      </c>
      <c r="E46" s="304" t="s">
        <v>103</v>
      </c>
      <c r="F46" s="304" t="s">
        <v>116</v>
      </c>
      <c r="G46" s="306" t="s">
        <v>1</v>
      </c>
    </row>
    <row r="47" spans="1:7" ht="13.8" thickBot="1" x14ac:dyDescent="0.3">
      <c r="A47" s="157" t="s">
        <v>6</v>
      </c>
      <c r="B47" s="158">
        <f>(B8+B14)/B43</f>
        <v>31.424000000000007</v>
      </c>
      <c r="C47" s="158">
        <f>(C8+C14)/C43</f>
        <v>29.168000000000006</v>
      </c>
      <c r="D47" s="158">
        <f>(D8+D14)/D43</f>
        <v>28.579365079365079</v>
      </c>
      <c r="E47" s="158">
        <f>(E8+E14)/E43</f>
        <v>28.664122137404583</v>
      </c>
      <c r="F47" s="185">
        <f>(F8+F14)/F43</f>
        <v>30.496124031007756</v>
      </c>
      <c r="G47" s="159">
        <f>AVERAGE(B47:F47)</f>
        <v>29.666322249555485</v>
      </c>
    </row>
    <row r="48" spans="1:7" ht="7.5" customHeight="1" thickBot="1" x14ac:dyDescent="0.3">
      <c r="F48" s="187"/>
    </row>
    <row r="49" spans="1:8" x14ac:dyDescent="0.25">
      <c r="A49" s="332" t="s">
        <v>87</v>
      </c>
      <c r="B49" s="333"/>
      <c r="C49" s="333"/>
      <c r="D49" s="333"/>
      <c r="E49" s="333"/>
      <c r="F49" s="333"/>
      <c r="G49" s="334"/>
    </row>
    <row r="50" spans="1:8" x14ac:dyDescent="0.25">
      <c r="A50" s="155"/>
      <c r="B50" s="304" t="s">
        <v>84</v>
      </c>
      <c r="C50" s="304" t="s">
        <v>88</v>
      </c>
      <c r="D50" s="304" t="s">
        <v>93</v>
      </c>
      <c r="E50" s="304" t="s">
        <v>103</v>
      </c>
      <c r="F50" s="304" t="s">
        <v>116</v>
      </c>
      <c r="G50" s="238" t="s">
        <v>1</v>
      </c>
    </row>
    <row r="51" spans="1:8" ht="13.8" thickBot="1" x14ac:dyDescent="0.3">
      <c r="A51" s="157" t="s">
        <v>11</v>
      </c>
      <c r="B51" s="158">
        <f>B31/B43</f>
        <v>804.69600000000003</v>
      </c>
      <c r="C51" s="158">
        <f>C31/C43</f>
        <v>786.26400000000001</v>
      </c>
      <c r="D51" s="158">
        <f>D31/D43</f>
        <v>812.21428571428567</v>
      </c>
      <c r="E51" s="158">
        <f>E31/E43</f>
        <v>777.29770992366412</v>
      </c>
      <c r="F51" s="185">
        <f>F31/F43</f>
        <v>839.44186046511629</v>
      </c>
      <c r="G51" s="159">
        <f>AVERAGE(B51:F51)</f>
        <v>803.98277122061324</v>
      </c>
    </row>
    <row r="52" spans="1:8" ht="7.5" customHeight="1" thickBot="1" x14ac:dyDescent="0.3">
      <c r="B52" s="160"/>
      <c r="C52" s="160"/>
      <c r="D52" s="160"/>
      <c r="E52" s="160"/>
      <c r="F52" s="160"/>
      <c r="G52" s="160"/>
      <c r="H52" s="160"/>
    </row>
    <row r="53" spans="1:8" x14ac:dyDescent="0.25">
      <c r="A53" s="332" t="s">
        <v>44</v>
      </c>
      <c r="B53" s="333"/>
      <c r="C53" s="333"/>
      <c r="D53" s="333"/>
      <c r="E53" s="333"/>
      <c r="F53" s="333"/>
      <c r="G53" s="334"/>
    </row>
    <row r="54" spans="1:8" x14ac:dyDescent="0.25">
      <c r="A54" s="155"/>
      <c r="B54" s="304" t="s">
        <v>84</v>
      </c>
      <c r="C54" s="304" t="s">
        <v>88</v>
      </c>
      <c r="D54" s="304" t="s">
        <v>93</v>
      </c>
      <c r="E54" s="304" t="s">
        <v>103</v>
      </c>
      <c r="F54" s="304" t="s">
        <v>116</v>
      </c>
      <c r="G54" s="238" t="s">
        <v>1</v>
      </c>
    </row>
    <row r="55" spans="1:8" ht="13.8" thickBot="1" x14ac:dyDescent="0.3">
      <c r="A55" s="157" t="s">
        <v>12</v>
      </c>
      <c r="B55" s="175">
        <f>SUM('Accounting &amp; BL:Mgt &amp; Marketing'!B55)</f>
        <v>4284911.24</v>
      </c>
      <c r="C55" s="175">
        <f>SUM('Accounting &amp; BL:Mgt &amp; Marketing'!C55)</f>
        <v>4568031</v>
      </c>
      <c r="D55" s="175">
        <f>SUM('Accounting &amp; BL:Mgt &amp; Marketing'!D55)</f>
        <v>4580567</v>
      </c>
      <c r="E55" s="175">
        <f>SUM('Accounting &amp; BL:Mgt &amp; Marketing'!E55)</f>
        <v>4595258</v>
      </c>
      <c r="F55" s="175">
        <f>SUM('Accounting &amp; BL:Mgt &amp; Marketing'!F55)</f>
        <v>4347182</v>
      </c>
      <c r="G55" s="203">
        <f>AVERAGE(B55:F55)</f>
        <v>4475189.8480000002</v>
      </c>
    </row>
    <row r="56" spans="1:8" ht="7.5" customHeight="1" thickBot="1" x14ac:dyDescent="0.3">
      <c r="A56" s="187"/>
      <c r="B56" s="160"/>
      <c r="C56" s="160"/>
      <c r="D56" s="160"/>
      <c r="E56" s="160"/>
      <c r="F56" s="160"/>
      <c r="G56" s="160"/>
      <c r="H56" s="160"/>
    </row>
    <row r="57" spans="1:8" x14ac:dyDescent="0.25">
      <c r="A57" s="332" t="s">
        <v>41</v>
      </c>
      <c r="B57" s="333"/>
      <c r="C57" s="333"/>
      <c r="D57" s="333"/>
      <c r="E57" s="333"/>
      <c r="F57" s="333"/>
      <c r="G57" s="334"/>
    </row>
    <row r="58" spans="1:8" x14ac:dyDescent="0.25">
      <c r="A58" s="155"/>
      <c r="B58" s="304" t="s">
        <v>84</v>
      </c>
      <c r="C58" s="304" t="s">
        <v>88</v>
      </c>
      <c r="D58" s="304" t="s">
        <v>93</v>
      </c>
      <c r="E58" s="304" t="s">
        <v>103</v>
      </c>
      <c r="F58" s="304" t="s">
        <v>116</v>
      </c>
      <c r="G58" s="238" t="s">
        <v>1</v>
      </c>
    </row>
    <row r="59" spans="1:8" ht="13.8" thickBot="1" x14ac:dyDescent="0.3">
      <c r="A59" s="157" t="s">
        <v>13</v>
      </c>
      <c r="B59" s="178">
        <f>B55/B31</f>
        <v>127.79716782486803</v>
      </c>
      <c r="C59" s="178">
        <f>C55/C31</f>
        <v>139.43502945575531</v>
      </c>
      <c r="D59" s="178">
        <f>D55/D31</f>
        <v>134.27628763228094</v>
      </c>
      <c r="E59" s="178">
        <f>E55/E31</f>
        <v>135.38559896293677</v>
      </c>
      <c r="F59" s="320">
        <f>F55/F31</f>
        <v>120.4338984929078</v>
      </c>
      <c r="G59" s="176">
        <f>AVERAGE(B59:F59)</f>
        <v>131.46559647374977</v>
      </c>
    </row>
    <row r="60" spans="1:8" ht="13.8" thickBot="1" x14ac:dyDescent="0.3"/>
    <row r="61" spans="1:8" x14ac:dyDescent="0.25">
      <c r="A61" s="120" t="s">
        <v>110</v>
      </c>
      <c r="B61" s="121"/>
      <c r="C61" s="121"/>
      <c r="D61" s="121"/>
      <c r="E61" s="121"/>
      <c r="F61" s="121"/>
      <c r="G61" s="122"/>
    </row>
    <row r="62" spans="1:8" x14ac:dyDescent="0.25">
      <c r="A62" s="170"/>
      <c r="B62" s="304" t="s">
        <v>84</v>
      </c>
      <c r="C62" s="304" t="s">
        <v>88</v>
      </c>
      <c r="D62" s="304" t="s">
        <v>93</v>
      </c>
      <c r="E62" s="304" t="s">
        <v>103</v>
      </c>
      <c r="F62" s="304" t="s">
        <v>116</v>
      </c>
      <c r="G62" s="132" t="s">
        <v>1</v>
      </c>
    </row>
    <row r="63" spans="1:8" ht="13.8" thickBot="1" x14ac:dyDescent="0.3">
      <c r="A63" s="157" t="s">
        <v>13</v>
      </c>
      <c r="B63" s="177">
        <f>B55/B43</f>
        <v>102837.86976000002</v>
      </c>
      <c r="C63" s="177">
        <f t="shared" ref="C63:F63" si="1">C55/C43</f>
        <v>109632.74400000001</v>
      </c>
      <c r="D63" s="177">
        <f t="shared" si="1"/>
        <v>109061.11904761905</v>
      </c>
      <c r="E63" s="177">
        <f t="shared" si="1"/>
        <v>105234.91603053435</v>
      </c>
      <c r="F63" s="177">
        <f t="shared" si="1"/>
        <v>101097.25581395348</v>
      </c>
      <c r="G63" s="176">
        <f>AVERAGE(B63:F63)</f>
        <v>105572.78093042139</v>
      </c>
    </row>
  </sheetData>
  <mergeCells count="11">
    <mergeCell ref="B1:D1"/>
    <mergeCell ref="A22:G22"/>
    <mergeCell ref="A16:G16"/>
    <mergeCell ref="A53:G53"/>
    <mergeCell ref="A57:G57"/>
    <mergeCell ref="A3:G3"/>
    <mergeCell ref="A27:G27"/>
    <mergeCell ref="A33:G33"/>
    <mergeCell ref="A38:G38"/>
    <mergeCell ref="A45:G45"/>
    <mergeCell ref="A49:G49"/>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opLeftCell="A19" workbookViewId="0">
      <selection activeCell="B62" sqref="B62:F62"/>
    </sheetView>
  </sheetViews>
  <sheetFormatPr defaultColWidth="9.109375" defaultRowHeight="13.2" x14ac:dyDescent="0.25"/>
  <cols>
    <col min="1" max="1" width="13.88671875" style="31" customWidth="1"/>
    <col min="2" max="6" width="11.6640625" style="31" customWidth="1"/>
    <col min="7" max="7" width="10.109375" style="31" bestFit="1" customWidth="1"/>
    <col min="8" max="8" width="12.6640625" style="31" customWidth="1"/>
    <col min="9" max="16384" width="9.109375" style="31"/>
  </cols>
  <sheetData>
    <row r="1" spans="1:8" s="187" customFormat="1" x14ac:dyDescent="0.25">
      <c r="A1" s="130" t="s">
        <v>89</v>
      </c>
      <c r="B1" s="365" t="s">
        <v>91</v>
      </c>
      <c r="C1" s="365"/>
      <c r="D1" s="366"/>
      <c r="E1" s="207"/>
      <c r="F1" s="207"/>
      <c r="G1" s="207"/>
      <c r="H1" s="207"/>
    </row>
    <row r="2" spans="1:8" ht="7.5" customHeight="1" thickBot="1" x14ac:dyDescent="0.3">
      <c r="A2" s="130" t="s">
        <v>37</v>
      </c>
      <c r="B2" s="130"/>
      <c r="C2" s="130"/>
      <c r="D2" s="130"/>
      <c r="E2" s="130"/>
      <c r="F2" s="130"/>
      <c r="G2" s="130"/>
      <c r="H2" s="130"/>
    </row>
    <row r="3" spans="1:8" x14ac:dyDescent="0.25">
      <c r="A3" s="332" t="s">
        <v>76</v>
      </c>
      <c r="B3" s="333"/>
      <c r="C3" s="333"/>
      <c r="D3" s="333"/>
      <c r="E3" s="333"/>
      <c r="F3" s="333"/>
      <c r="G3" s="334"/>
    </row>
    <row r="4" spans="1:8" s="201" customFormat="1" x14ac:dyDescent="0.25">
      <c r="A4" s="115" t="s">
        <v>0</v>
      </c>
      <c r="B4" s="304" t="s">
        <v>84</v>
      </c>
      <c r="C4" s="304" t="s">
        <v>88</v>
      </c>
      <c r="D4" s="304" t="s">
        <v>93</v>
      </c>
      <c r="E4" s="304" t="s">
        <v>103</v>
      </c>
      <c r="F4" s="304" t="s">
        <v>116</v>
      </c>
      <c r="G4" s="306" t="s">
        <v>1</v>
      </c>
      <c r="H4" s="31"/>
    </row>
    <row r="5" spans="1:8" x14ac:dyDescent="0.25">
      <c r="A5" s="162" t="s">
        <v>2</v>
      </c>
      <c r="B5" s="196">
        <f>SUM('Counselor Ed:Secondary Ed'!B5)</f>
        <v>1299</v>
      </c>
      <c r="C5" s="196">
        <f>SUM('Counselor Ed:Secondary Ed'!C5)</f>
        <v>1163</v>
      </c>
      <c r="D5" s="196">
        <f>SUM('Counselor Ed:Secondary Ed'!D5)</f>
        <v>1164</v>
      </c>
      <c r="E5" s="196">
        <f>SUM('Counselor Ed:Secondary Ed'!E5)</f>
        <v>1140</v>
      </c>
      <c r="F5" s="196">
        <f>SUM('Counselor Ed:Secondary Ed'!F5)</f>
        <v>1224</v>
      </c>
      <c r="G5" s="147">
        <f>AVERAGE(B5:F5)</f>
        <v>1198</v>
      </c>
    </row>
    <row r="6" spans="1:8" x14ac:dyDescent="0.25">
      <c r="A6" s="162" t="s">
        <v>3</v>
      </c>
      <c r="B6" s="196">
        <f>SUM('Counselor Ed:Secondary Ed'!B6)</f>
        <v>164</v>
      </c>
      <c r="C6" s="196">
        <f>SUM('Counselor Ed:Secondary Ed'!C6)</f>
        <v>128</v>
      </c>
      <c r="D6" s="196">
        <f>SUM('Counselor Ed:Secondary Ed'!D6)</f>
        <v>121</v>
      </c>
      <c r="E6" s="196">
        <f>SUM('Counselor Ed:Secondary Ed'!E6)</f>
        <v>170</v>
      </c>
      <c r="F6" s="196">
        <f>SUM('Counselor Ed:Secondary Ed'!F6)</f>
        <v>155</v>
      </c>
      <c r="G6" s="147">
        <f>AVERAGE(B6:F6)</f>
        <v>147.6</v>
      </c>
    </row>
    <row r="7" spans="1:8" x14ac:dyDescent="0.25">
      <c r="A7" s="115" t="s">
        <v>4</v>
      </c>
      <c r="B7" s="116">
        <f>SUM(B5:B6)</f>
        <v>1463</v>
      </c>
      <c r="C7" s="116">
        <f>SUM(C5:C6)</f>
        <v>1291</v>
      </c>
      <c r="D7" s="116">
        <f>SUM(D5:D6)</f>
        <v>1285</v>
      </c>
      <c r="E7" s="116">
        <f>SUM(E5:E6)</f>
        <v>1310</v>
      </c>
      <c r="F7" s="116">
        <f>SUM(F5:F6)</f>
        <v>1379</v>
      </c>
      <c r="G7" s="119">
        <f>AVERAGE(B7:F7)</f>
        <v>1345.6</v>
      </c>
    </row>
    <row r="8" spans="1:8" ht="13.8" thickBot="1" x14ac:dyDescent="0.3">
      <c r="A8" s="157" t="s">
        <v>47</v>
      </c>
      <c r="B8" s="158">
        <f>B5+(B6/3)</f>
        <v>1353.6666666666667</v>
      </c>
      <c r="C8" s="158">
        <f>C5+(C6/3)</f>
        <v>1205.6666666666667</v>
      </c>
      <c r="D8" s="158">
        <f>D5+(D6/3)</f>
        <v>1204.3333333333333</v>
      </c>
      <c r="E8" s="158">
        <f>E5+(E6/3)</f>
        <v>1196.6666666666667</v>
      </c>
      <c r="F8" s="185">
        <f>F5+(F6/3)</f>
        <v>1275.6666666666667</v>
      </c>
      <c r="G8" s="159">
        <f>AVERAGE(B8:F8)</f>
        <v>1247.2000000000003</v>
      </c>
    </row>
    <row r="9" spans="1:8" ht="7.5" customHeight="1" thickBot="1" x14ac:dyDescent="0.3">
      <c r="A9" s="315"/>
      <c r="B9" s="316"/>
      <c r="C9" s="316"/>
      <c r="D9" s="316"/>
      <c r="E9" s="316"/>
      <c r="F9" s="317"/>
      <c r="G9" s="318"/>
    </row>
    <row r="10" spans="1:8" x14ac:dyDescent="0.25">
      <c r="A10" s="278" t="s">
        <v>99</v>
      </c>
      <c r="B10" s="305"/>
      <c r="C10" s="305"/>
      <c r="D10" s="305"/>
      <c r="E10" s="305"/>
      <c r="F10" s="307"/>
      <c r="G10" s="319"/>
    </row>
    <row r="11" spans="1:8" x14ac:dyDescent="0.25">
      <c r="A11" s="162" t="s">
        <v>2</v>
      </c>
      <c r="B11" s="196">
        <f>SUM('Counselor Ed:Secondary Ed'!B11)</f>
        <v>136</v>
      </c>
      <c r="C11" s="196">
        <f>SUM('Counselor Ed:Secondary Ed'!C11)</f>
        <v>137</v>
      </c>
      <c r="D11" s="196">
        <f>SUM('Counselor Ed:Secondary Ed'!D11)</f>
        <v>136</v>
      </c>
      <c r="E11" s="196">
        <f>SUM('Counselor Ed:Secondary Ed'!E11)</f>
        <v>129</v>
      </c>
      <c r="F11" s="196">
        <f>SUM('Counselor Ed:Secondary Ed'!F11)</f>
        <v>132</v>
      </c>
      <c r="G11" s="147">
        <f>AVERAGE(B11:F11)</f>
        <v>134</v>
      </c>
    </row>
    <row r="12" spans="1:8" x14ac:dyDescent="0.25">
      <c r="A12" s="162" t="s">
        <v>3</v>
      </c>
      <c r="B12" s="196">
        <f>SUM('Counselor Ed:Secondary Ed'!B12)</f>
        <v>287</v>
      </c>
      <c r="C12" s="196">
        <f>SUM('Counselor Ed:Secondary Ed'!C12)</f>
        <v>259</v>
      </c>
      <c r="D12" s="196">
        <f>SUM('Counselor Ed:Secondary Ed'!D12)</f>
        <v>266</v>
      </c>
      <c r="E12" s="196">
        <f>SUM('Counselor Ed:Secondary Ed'!E12)</f>
        <v>250</v>
      </c>
      <c r="F12" s="196">
        <f>SUM('Counselor Ed:Secondary Ed'!F12)</f>
        <v>267</v>
      </c>
      <c r="G12" s="147">
        <f>AVERAGE(B12:F12)</f>
        <v>265.8</v>
      </c>
    </row>
    <row r="13" spans="1:8" x14ac:dyDescent="0.25">
      <c r="A13" s="115" t="s">
        <v>4</v>
      </c>
      <c r="B13" s="116">
        <f>SUM(B11:B12)</f>
        <v>423</v>
      </c>
      <c r="C13" s="116">
        <f>SUM(C11:C12)</f>
        <v>396</v>
      </c>
      <c r="D13" s="116">
        <f>SUM(D11:D12)</f>
        <v>402</v>
      </c>
      <c r="E13" s="116">
        <f>SUM(E11:E12)</f>
        <v>379</v>
      </c>
      <c r="F13" s="116">
        <f>SUM(F11:F12)</f>
        <v>399</v>
      </c>
      <c r="G13" s="119">
        <f>AVERAGE(B13:F13)</f>
        <v>399.8</v>
      </c>
    </row>
    <row r="14" spans="1:8" ht="13.8" thickBot="1" x14ac:dyDescent="0.3">
      <c r="A14" s="157" t="s">
        <v>47</v>
      </c>
      <c r="B14" s="158">
        <f>B11+(B12/3)</f>
        <v>231.66666666666669</v>
      </c>
      <c r="C14" s="158">
        <f>C11+(C12/3)</f>
        <v>223.33333333333331</v>
      </c>
      <c r="D14" s="158">
        <f>D11+(D12/3)</f>
        <v>224.66666666666669</v>
      </c>
      <c r="E14" s="158">
        <f>E11+(E12/3)</f>
        <v>212.33333333333331</v>
      </c>
      <c r="F14" s="185">
        <f>F11+(F12/3)</f>
        <v>221</v>
      </c>
      <c r="G14" s="159">
        <f>AVERAGE(B14:F14)</f>
        <v>222.6</v>
      </c>
    </row>
    <row r="15" spans="1:8" ht="7.5" customHeight="1" thickBot="1" x14ac:dyDescent="0.3">
      <c r="A15" s="160"/>
      <c r="B15" s="160"/>
      <c r="C15" s="160"/>
      <c r="D15" s="160"/>
      <c r="E15" s="160"/>
      <c r="F15" s="160"/>
      <c r="G15" s="160"/>
      <c r="H15" s="160"/>
    </row>
    <row r="16" spans="1:8" x14ac:dyDescent="0.25">
      <c r="A16" s="367" t="s">
        <v>22</v>
      </c>
      <c r="B16" s="368"/>
      <c r="C16" s="368"/>
      <c r="D16" s="368"/>
      <c r="E16" s="368"/>
      <c r="F16" s="368"/>
      <c r="G16" s="369"/>
    </row>
    <row r="17" spans="1:8" x14ac:dyDescent="0.25">
      <c r="A17" s="115" t="s">
        <v>0</v>
      </c>
      <c r="B17" s="304" t="s">
        <v>84</v>
      </c>
      <c r="C17" s="304" t="s">
        <v>88</v>
      </c>
      <c r="D17" s="304" t="s">
        <v>93</v>
      </c>
      <c r="E17" s="304" t="s">
        <v>103</v>
      </c>
      <c r="F17" s="304" t="s">
        <v>116</v>
      </c>
      <c r="G17" s="306" t="s">
        <v>1</v>
      </c>
    </row>
    <row r="18" spans="1:8" x14ac:dyDescent="0.25">
      <c r="A18" s="145" t="s">
        <v>98</v>
      </c>
      <c r="B18" s="134">
        <f>SUM('Counselor Ed:Secondary Ed'!B18)</f>
        <v>181</v>
      </c>
      <c r="C18" s="134">
        <f>SUM('Counselor Ed:Secondary Ed'!C18)</f>
        <v>193</v>
      </c>
      <c r="D18" s="134">
        <f>SUM('Counselor Ed:Secondary Ed'!D18)</f>
        <v>206</v>
      </c>
      <c r="E18" s="134">
        <f>SUM('Counselor Ed:Secondary Ed'!E18)</f>
        <v>176</v>
      </c>
      <c r="F18" s="134">
        <f>SUM('Counselor Ed:Secondary Ed'!F18)</f>
        <v>200</v>
      </c>
      <c r="G18" s="147">
        <f>AVERAGE(B18:F18)</f>
        <v>191.2</v>
      </c>
    </row>
    <row r="19" spans="1:8" x14ac:dyDescent="0.25">
      <c r="A19" s="145" t="s">
        <v>99</v>
      </c>
      <c r="B19" s="134">
        <f>SUM('Counselor Ed:Secondary Ed'!B19)</f>
        <v>78</v>
      </c>
      <c r="C19" s="134">
        <f>SUM('Counselor Ed:Secondary Ed'!C19)</f>
        <v>97</v>
      </c>
      <c r="D19" s="134">
        <f>SUM('Counselor Ed:Secondary Ed'!D19)</f>
        <v>119</v>
      </c>
      <c r="E19" s="134">
        <f>SUM('Counselor Ed:Secondary Ed'!E19)</f>
        <v>119</v>
      </c>
      <c r="F19" s="134">
        <f>SUM('Counselor Ed:Secondary Ed'!F19)</f>
        <v>106</v>
      </c>
      <c r="G19" s="147">
        <f>AVERAGE(B19:F19)</f>
        <v>103.8</v>
      </c>
    </row>
    <row r="20" spans="1:8" ht="13.8" thickBot="1" x14ac:dyDescent="0.3">
      <c r="A20" s="151" t="s">
        <v>4</v>
      </c>
      <c r="B20" s="181">
        <f>B19+B18</f>
        <v>259</v>
      </c>
      <c r="C20" s="181">
        <f t="shared" ref="C20:F20" si="0">C19+C18</f>
        <v>290</v>
      </c>
      <c r="D20" s="181">
        <f t="shared" si="0"/>
        <v>325</v>
      </c>
      <c r="E20" s="181">
        <f t="shared" si="0"/>
        <v>295</v>
      </c>
      <c r="F20" s="181">
        <f t="shared" si="0"/>
        <v>306</v>
      </c>
      <c r="G20" s="153">
        <f>AVERAGE(B20:F20)</f>
        <v>295</v>
      </c>
    </row>
    <row r="21" spans="1:8" ht="7.5" customHeight="1" thickBot="1" x14ac:dyDescent="0.3"/>
    <row r="22" spans="1:8" x14ac:dyDescent="0.25">
      <c r="A22" s="332" t="s">
        <v>23</v>
      </c>
      <c r="B22" s="333"/>
      <c r="C22" s="333"/>
      <c r="D22" s="333"/>
      <c r="E22" s="333"/>
      <c r="F22" s="333"/>
      <c r="G22" s="334"/>
    </row>
    <row r="23" spans="1:8" x14ac:dyDescent="0.25">
      <c r="A23" s="272"/>
      <c r="B23" s="304" t="s">
        <v>84</v>
      </c>
      <c r="C23" s="304" t="s">
        <v>88</v>
      </c>
      <c r="D23" s="304" t="s">
        <v>93</v>
      </c>
      <c r="E23" s="304" t="s">
        <v>103</v>
      </c>
      <c r="F23" s="304" t="s">
        <v>116</v>
      </c>
      <c r="G23" s="306" t="s">
        <v>1</v>
      </c>
    </row>
    <row r="24" spans="1:8" x14ac:dyDescent="0.25">
      <c r="A24" s="155" t="s">
        <v>101</v>
      </c>
      <c r="B24" s="156">
        <f>B7/B18</f>
        <v>8.0828729281767959</v>
      </c>
      <c r="C24" s="156">
        <f>C7/C18</f>
        <v>6.6891191709844557</v>
      </c>
      <c r="D24" s="156">
        <f>D7/D18</f>
        <v>6.2378640776699026</v>
      </c>
      <c r="E24" s="156">
        <f>E7/E18</f>
        <v>7.4431818181818183</v>
      </c>
      <c r="F24" s="303">
        <f>F7/F18</f>
        <v>6.8949999999999996</v>
      </c>
      <c r="G24" s="147">
        <f>AVERAGE(B24:F24)</f>
        <v>7.0696075990025946</v>
      </c>
    </row>
    <row r="25" spans="1:8" ht="13.8" thickBot="1" x14ac:dyDescent="0.3">
      <c r="A25" s="157" t="s">
        <v>100</v>
      </c>
      <c r="B25" s="158">
        <f>B13/B19</f>
        <v>5.4230769230769234</v>
      </c>
      <c r="C25" s="158">
        <f>C13/C19</f>
        <v>4.0824742268041234</v>
      </c>
      <c r="D25" s="158">
        <f>D13/D19</f>
        <v>3.3781512605042017</v>
      </c>
      <c r="E25" s="158">
        <f>E13/E19</f>
        <v>3.1848739495798317</v>
      </c>
      <c r="F25" s="185">
        <f>F13/F19</f>
        <v>3.7641509433962264</v>
      </c>
      <c r="G25" s="159">
        <f>AVERAGE(B25:F25)</f>
        <v>3.9665454606722621</v>
      </c>
    </row>
    <row r="26" spans="1:8" ht="7.5" customHeight="1" thickBot="1" x14ac:dyDescent="0.3">
      <c r="A26" s="160"/>
      <c r="B26" s="161"/>
      <c r="C26" s="161"/>
      <c r="D26" s="161"/>
      <c r="E26" s="161"/>
      <c r="F26" s="161"/>
      <c r="G26" s="161"/>
      <c r="H26" s="161"/>
    </row>
    <row r="27" spans="1:8" x14ac:dyDescent="0.25">
      <c r="A27" s="332" t="s">
        <v>7</v>
      </c>
      <c r="B27" s="333"/>
      <c r="C27" s="333"/>
      <c r="D27" s="333"/>
      <c r="E27" s="333"/>
      <c r="F27" s="333"/>
      <c r="G27" s="334"/>
    </row>
    <row r="28" spans="1:8" x14ac:dyDescent="0.25">
      <c r="A28" s="272" t="s">
        <v>8</v>
      </c>
      <c r="B28" s="304" t="s">
        <v>84</v>
      </c>
      <c r="C28" s="304" t="s">
        <v>88</v>
      </c>
      <c r="D28" s="304" t="s">
        <v>93</v>
      </c>
      <c r="E28" s="304" t="s">
        <v>103</v>
      </c>
      <c r="F28" s="304" t="s">
        <v>116</v>
      </c>
      <c r="G28" s="306" t="s">
        <v>1</v>
      </c>
    </row>
    <row r="29" spans="1:8" x14ac:dyDescent="0.25">
      <c r="A29" s="162" t="s">
        <v>40</v>
      </c>
      <c r="B29" s="163">
        <f>SUM('Counselor Ed:Secondary Ed'!B29)</f>
        <v>22303</v>
      </c>
      <c r="C29" s="163">
        <f>SUM('Counselor Ed:Secondary Ed'!C29)</f>
        <v>21481</v>
      </c>
      <c r="D29" s="163">
        <f>SUM('Counselor Ed:Secondary Ed'!D29)</f>
        <v>20850</v>
      </c>
      <c r="E29" s="163">
        <f>SUM('Counselor Ed:Secondary Ed'!E29)</f>
        <v>20147</v>
      </c>
      <c r="F29" s="163">
        <f>SUM('Counselor Ed:Secondary Ed'!F29)</f>
        <v>20912</v>
      </c>
      <c r="G29" s="164">
        <f>AVERAGE(B29:F29)</f>
        <v>21138.6</v>
      </c>
    </row>
    <row r="30" spans="1:8" x14ac:dyDescent="0.25">
      <c r="A30" s="162" t="s">
        <v>9</v>
      </c>
      <c r="B30" s="163">
        <f>SUM('Counselor Ed:Secondary Ed'!B30)</f>
        <v>4461</v>
      </c>
      <c r="C30" s="163">
        <f>SUM('Counselor Ed:Secondary Ed'!C30)</f>
        <v>4517</v>
      </c>
      <c r="D30" s="163">
        <f>SUM('Counselor Ed:Secondary Ed'!D30)</f>
        <v>5226</v>
      </c>
      <c r="E30" s="163">
        <f>SUM('Counselor Ed:Secondary Ed'!E30)</f>
        <v>4824</v>
      </c>
      <c r="F30" s="163">
        <f>SUM('Counselor Ed:Secondary Ed'!F30)</f>
        <v>5469</v>
      </c>
      <c r="G30" s="164">
        <f>AVERAGE(B30:F30)</f>
        <v>4899.3999999999996</v>
      </c>
    </row>
    <row r="31" spans="1:8" ht="13.8" thickBot="1" x14ac:dyDescent="0.3">
      <c r="A31" s="124" t="s">
        <v>4</v>
      </c>
      <c r="B31" s="125">
        <f>SUM(B29:B30)</f>
        <v>26764</v>
      </c>
      <c r="C31" s="125">
        <f>SUM(C29:C30)</f>
        <v>25998</v>
      </c>
      <c r="D31" s="125">
        <f>SUM(D29:D30)</f>
        <v>26076</v>
      </c>
      <c r="E31" s="125">
        <f>SUM(E29:E30)</f>
        <v>24971</v>
      </c>
      <c r="F31" s="125">
        <f>SUM(F29:F30)</f>
        <v>26381</v>
      </c>
      <c r="G31" s="126">
        <f>AVERAGE(B31:F31)</f>
        <v>26038</v>
      </c>
    </row>
    <row r="32" spans="1:8" ht="7.5" customHeight="1" thickBot="1" x14ac:dyDescent="0.3"/>
    <row r="33" spans="1:7" x14ac:dyDescent="0.25">
      <c r="A33" s="332" t="s">
        <v>86</v>
      </c>
      <c r="B33" s="333"/>
      <c r="C33" s="333"/>
      <c r="D33" s="333"/>
      <c r="E33" s="333"/>
      <c r="F33" s="333"/>
      <c r="G33" s="334"/>
    </row>
    <row r="34" spans="1:7" x14ac:dyDescent="0.25">
      <c r="A34" s="115" t="s">
        <v>8</v>
      </c>
      <c r="B34" s="304" t="s">
        <v>84</v>
      </c>
      <c r="C34" s="304" t="s">
        <v>88</v>
      </c>
      <c r="D34" s="304" t="s">
        <v>93</v>
      </c>
      <c r="E34" s="304" t="s">
        <v>103</v>
      </c>
      <c r="F34" s="304" t="s">
        <v>116</v>
      </c>
      <c r="G34" s="306" t="s">
        <v>1</v>
      </c>
    </row>
    <row r="35" spans="1:7" x14ac:dyDescent="0.25">
      <c r="A35" s="155" t="s">
        <v>40</v>
      </c>
      <c r="B35" s="196">
        <v>23.5</v>
      </c>
      <c r="C35" s="196">
        <v>23.4</v>
      </c>
      <c r="D35" s="194">
        <v>21.6</v>
      </c>
      <c r="E35" s="194">
        <v>20.8</v>
      </c>
      <c r="F35" s="134">
        <v>19.899999999999999</v>
      </c>
      <c r="G35" s="311">
        <f>AVERAGE(B35:F35)</f>
        <v>21.839999999999996</v>
      </c>
    </row>
    <row r="36" spans="1:7" ht="13.8" thickBot="1" x14ac:dyDescent="0.3">
      <c r="A36" s="157" t="s">
        <v>9</v>
      </c>
      <c r="B36" s="310">
        <v>18.2</v>
      </c>
      <c r="C36" s="310">
        <v>15.2</v>
      </c>
      <c r="D36" s="312">
        <v>15.3</v>
      </c>
      <c r="E36" s="312">
        <v>15.8</v>
      </c>
      <c r="F36" s="167">
        <v>15</v>
      </c>
      <c r="G36" s="313">
        <f>AVERAGE(B36:F36)</f>
        <v>15.9</v>
      </c>
    </row>
    <row r="37" spans="1:7" ht="7.5" customHeight="1" thickBot="1" x14ac:dyDescent="0.3">
      <c r="A37" s="168"/>
      <c r="D37" s="160"/>
      <c r="E37" s="160"/>
      <c r="F37" s="160"/>
    </row>
    <row r="38" spans="1:7" x14ac:dyDescent="0.25">
      <c r="A38" s="332" t="s">
        <v>46</v>
      </c>
      <c r="B38" s="333"/>
      <c r="C38" s="333"/>
      <c r="D38" s="333"/>
      <c r="E38" s="333"/>
      <c r="F38" s="333"/>
      <c r="G38" s="334"/>
    </row>
    <row r="39" spans="1:7" x14ac:dyDescent="0.25">
      <c r="A39" s="115" t="s">
        <v>10</v>
      </c>
      <c r="B39" s="304" t="s">
        <v>84</v>
      </c>
      <c r="C39" s="304" t="s">
        <v>88</v>
      </c>
      <c r="D39" s="304" t="s">
        <v>93</v>
      </c>
      <c r="E39" s="304" t="s">
        <v>103</v>
      </c>
      <c r="F39" s="304" t="s">
        <v>116</v>
      </c>
      <c r="G39" s="306" t="s">
        <v>1</v>
      </c>
    </row>
    <row r="40" spans="1:7" x14ac:dyDescent="0.25">
      <c r="A40" s="162" t="s">
        <v>2</v>
      </c>
      <c r="B40" s="196">
        <f>SUM('Counselor Ed:Secondary Ed'!B40)</f>
        <v>38</v>
      </c>
      <c r="C40" s="196">
        <f>SUM('Counselor Ed:Secondary Ed'!C40)</f>
        <v>36</v>
      </c>
      <c r="D40" s="196">
        <f>SUM('Counselor Ed:Secondary Ed'!D40)</f>
        <v>38</v>
      </c>
      <c r="E40" s="196">
        <f>SUM('Counselor Ed:Secondary Ed'!E40)</f>
        <v>38</v>
      </c>
      <c r="F40" s="196">
        <f>SUM('Counselor Ed:Secondary Ed'!F40)</f>
        <v>32</v>
      </c>
      <c r="G40" s="147">
        <f>AVERAGE(B40:F40)</f>
        <v>36.4</v>
      </c>
    </row>
    <row r="41" spans="1:7" x14ac:dyDescent="0.25">
      <c r="A41" s="162" t="s">
        <v>3</v>
      </c>
      <c r="B41" s="196">
        <f>SUM('Counselor Ed:Secondary Ed'!B41)</f>
        <v>18</v>
      </c>
      <c r="C41" s="196">
        <f>SUM('Counselor Ed:Secondary Ed'!C41)</f>
        <v>15</v>
      </c>
      <c r="D41" s="196">
        <f>SUM('Counselor Ed:Secondary Ed'!D41)</f>
        <v>19</v>
      </c>
      <c r="E41" s="196">
        <f>SUM('Counselor Ed:Secondary Ed'!E41)</f>
        <v>23</v>
      </c>
      <c r="F41" s="196">
        <f>SUM('Counselor Ed:Secondary Ed'!F41)</f>
        <v>21</v>
      </c>
      <c r="G41" s="147">
        <f>AVERAGE(B41:F41)</f>
        <v>19.2</v>
      </c>
    </row>
    <row r="42" spans="1:7" x14ac:dyDescent="0.25">
      <c r="A42" s="115" t="s">
        <v>4</v>
      </c>
      <c r="B42" s="116">
        <f>SUM(B40:B41)</f>
        <v>56</v>
      </c>
      <c r="C42" s="116">
        <f>SUM(C40:C41)</f>
        <v>51</v>
      </c>
      <c r="D42" s="116">
        <f>SUM(D40:D41)</f>
        <v>57</v>
      </c>
      <c r="E42" s="116">
        <f>SUM(E40:E41)</f>
        <v>61</v>
      </c>
      <c r="F42" s="116">
        <f>SUM(F40:F41)</f>
        <v>53</v>
      </c>
      <c r="G42" s="119">
        <f>AVERAGE(B42:F42)</f>
        <v>55.6</v>
      </c>
    </row>
    <row r="43" spans="1:7" ht="13.8" thickBot="1" x14ac:dyDescent="0.3">
      <c r="A43" s="157" t="s">
        <v>48</v>
      </c>
      <c r="B43" s="158">
        <f>B40+(B41/3)</f>
        <v>44</v>
      </c>
      <c r="C43" s="158">
        <f>C40+(C41/3)</f>
        <v>41</v>
      </c>
      <c r="D43" s="158">
        <f>D40+(D41/3)</f>
        <v>44.333333333333336</v>
      </c>
      <c r="E43" s="158">
        <f>E40+(E41/3)</f>
        <v>45.666666666666664</v>
      </c>
      <c r="F43" s="185">
        <f>F40+(F41/3)</f>
        <v>39</v>
      </c>
      <c r="G43" s="159">
        <f>AVERAGE(B43:F43)</f>
        <v>42.8</v>
      </c>
    </row>
    <row r="44" spans="1:7" ht="7.5" customHeight="1" thickBot="1" x14ac:dyDescent="0.3">
      <c r="A44" s="160"/>
      <c r="F44" s="187"/>
    </row>
    <row r="45" spans="1:7" x14ac:dyDescent="0.25">
      <c r="A45" s="332" t="s">
        <v>21</v>
      </c>
      <c r="B45" s="333"/>
      <c r="C45" s="333"/>
      <c r="D45" s="333"/>
      <c r="E45" s="333"/>
      <c r="F45" s="333"/>
      <c r="G45" s="334"/>
    </row>
    <row r="46" spans="1:7" x14ac:dyDescent="0.25">
      <c r="A46" s="155"/>
      <c r="B46" s="304" t="s">
        <v>84</v>
      </c>
      <c r="C46" s="304" t="s">
        <v>88</v>
      </c>
      <c r="D46" s="304" t="s">
        <v>93</v>
      </c>
      <c r="E46" s="304" t="s">
        <v>103</v>
      </c>
      <c r="F46" s="304" t="s">
        <v>116</v>
      </c>
      <c r="G46" s="306" t="s">
        <v>1</v>
      </c>
    </row>
    <row r="47" spans="1:7" ht="13.8" thickBot="1" x14ac:dyDescent="0.3">
      <c r="A47" s="157" t="s">
        <v>6</v>
      </c>
      <c r="B47" s="158">
        <f>(B8+B14)/B43</f>
        <v>36.030303030303031</v>
      </c>
      <c r="C47" s="158">
        <f>(C8+C14)/C43</f>
        <v>34.853658536585364</v>
      </c>
      <c r="D47" s="158">
        <f>(D8+D14)/D43</f>
        <v>32.233082706766915</v>
      </c>
      <c r="E47" s="158">
        <f>(E8+E14)/E43</f>
        <v>30.854014598540147</v>
      </c>
      <c r="F47" s="185">
        <f>(F8+F14)/F43</f>
        <v>38.376068376068375</v>
      </c>
      <c r="G47" s="159">
        <f>AVERAGE(B47:F47)</f>
        <v>34.469425449652761</v>
      </c>
    </row>
    <row r="48" spans="1:7" ht="7.5" customHeight="1" thickBot="1" x14ac:dyDescent="0.3">
      <c r="F48" s="187"/>
    </row>
    <row r="49" spans="1:8" x14ac:dyDescent="0.25">
      <c r="A49" s="332" t="s">
        <v>87</v>
      </c>
      <c r="B49" s="333"/>
      <c r="C49" s="333"/>
      <c r="D49" s="333"/>
      <c r="E49" s="333"/>
      <c r="F49" s="333"/>
      <c r="G49" s="334"/>
    </row>
    <row r="50" spans="1:8" x14ac:dyDescent="0.25">
      <c r="A50" s="155"/>
      <c r="B50" s="304" t="s">
        <v>84</v>
      </c>
      <c r="C50" s="304" t="s">
        <v>88</v>
      </c>
      <c r="D50" s="304" t="s">
        <v>93</v>
      </c>
      <c r="E50" s="304" t="s">
        <v>103</v>
      </c>
      <c r="F50" s="304" t="s">
        <v>116</v>
      </c>
      <c r="G50" s="238" t="s">
        <v>1</v>
      </c>
    </row>
    <row r="51" spans="1:8" ht="13.8" thickBot="1" x14ac:dyDescent="0.3">
      <c r="A51" s="157" t="s">
        <v>11</v>
      </c>
      <c r="B51" s="158">
        <f>B31/B43</f>
        <v>608.27272727272725</v>
      </c>
      <c r="C51" s="158">
        <f>C31/C43</f>
        <v>634.09756097560978</v>
      </c>
      <c r="D51" s="158">
        <f>D31/D43</f>
        <v>588.18045112781954</v>
      </c>
      <c r="E51" s="158">
        <f>E31/E43</f>
        <v>546.81021897810217</v>
      </c>
      <c r="F51" s="185">
        <f>F31/F43</f>
        <v>676.43589743589746</v>
      </c>
      <c r="G51" s="159">
        <f>AVERAGE(B51:F51)</f>
        <v>610.75937115803129</v>
      </c>
    </row>
    <row r="52" spans="1:8" ht="7.5" customHeight="1" thickBot="1" x14ac:dyDescent="0.3">
      <c r="B52" s="160"/>
      <c r="C52" s="160"/>
      <c r="D52" s="160"/>
      <c r="E52" s="160"/>
      <c r="F52" s="160"/>
      <c r="G52" s="160"/>
      <c r="H52" s="160"/>
    </row>
    <row r="53" spans="1:8" x14ac:dyDescent="0.25">
      <c r="A53" s="332" t="s">
        <v>44</v>
      </c>
      <c r="B53" s="333"/>
      <c r="C53" s="333"/>
      <c r="D53" s="333"/>
      <c r="E53" s="333"/>
      <c r="F53" s="333"/>
      <c r="G53" s="334"/>
    </row>
    <row r="54" spans="1:8" x14ac:dyDescent="0.25">
      <c r="A54" s="155"/>
      <c r="B54" s="304" t="s">
        <v>84</v>
      </c>
      <c r="C54" s="304" t="s">
        <v>88</v>
      </c>
      <c r="D54" s="304" t="s">
        <v>93</v>
      </c>
      <c r="E54" s="304" t="s">
        <v>103</v>
      </c>
      <c r="F54" s="304" t="s">
        <v>116</v>
      </c>
      <c r="G54" s="238" t="s">
        <v>1</v>
      </c>
    </row>
    <row r="55" spans="1:8" ht="13.8" thickBot="1" x14ac:dyDescent="0.3">
      <c r="A55" s="157" t="s">
        <v>12</v>
      </c>
      <c r="B55" s="175">
        <f>SUM('Counselor Ed:Secondary Ed'!B55)</f>
        <v>4105478.4899999993</v>
      </c>
      <c r="C55" s="175">
        <f>SUM('Counselor Ed:Secondary Ed'!C55)</f>
        <v>4174418.3000000003</v>
      </c>
      <c r="D55" s="175">
        <f>SUM('Counselor Ed:Secondary Ed'!D55)</f>
        <v>4309658</v>
      </c>
      <c r="E55" s="175">
        <f>SUM('Counselor Ed:Secondary Ed'!E55)</f>
        <v>4301589</v>
      </c>
      <c r="F55" s="175">
        <f>SUM('Counselor Ed:Secondary Ed'!F55)</f>
        <v>3873102</v>
      </c>
      <c r="G55" s="203">
        <f>AVERAGE(B55:F55)</f>
        <v>4152849.1579999998</v>
      </c>
    </row>
    <row r="56" spans="1:8" ht="7.5" customHeight="1" thickBot="1" x14ac:dyDescent="0.3">
      <c r="A56" s="187"/>
      <c r="B56" s="160"/>
      <c r="C56" s="160"/>
      <c r="D56" s="160"/>
      <c r="E56" s="160"/>
      <c r="F56" s="160"/>
      <c r="G56" s="160"/>
      <c r="H56" s="160"/>
    </row>
    <row r="57" spans="1:8" x14ac:dyDescent="0.25">
      <c r="A57" s="332" t="s">
        <v>41</v>
      </c>
      <c r="B57" s="333"/>
      <c r="C57" s="333"/>
      <c r="D57" s="333"/>
      <c r="E57" s="333"/>
      <c r="F57" s="333"/>
      <c r="G57" s="334"/>
    </row>
    <row r="58" spans="1:8" x14ac:dyDescent="0.25">
      <c r="A58" s="155"/>
      <c r="B58" s="304" t="s">
        <v>84</v>
      </c>
      <c r="C58" s="304" t="s">
        <v>88</v>
      </c>
      <c r="D58" s="304" t="s">
        <v>93</v>
      </c>
      <c r="E58" s="304" t="s">
        <v>103</v>
      </c>
      <c r="F58" s="304" t="s">
        <v>116</v>
      </c>
      <c r="G58" s="238" t="s">
        <v>1</v>
      </c>
    </row>
    <row r="59" spans="1:8" ht="13.8" thickBot="1" x14ac:dyDescent="0.3">
      <c r="A59" s="157" t="s">
        <v>13</v>
      </c>
      <c r="B59" s="178">
        <f>B55/B31</f>
        <v>153.39554961889101</v>
      </c>
      <c r="C59" s="178">
        <f>C55/C31</f>
        <v>160.56690130010003</v>
      </c>
      <c r="D59" s="178">
        <f>D55/D31</f>
        <v>165.27297131461881</v>
      </c>
      <c r="E59" s="178">
        <f>E55/E31</f>
        <v>172.26338552721157</v>
      </c>
      <c r="F59" s="320">
        <f>F55/F31</f>
        <v>146.8140707327243</v>
      </c>
      <c r="G59" s="176">
        <f>AVERAGE(B59:F59)</f>
        <v>159.66257569870916</v>
      </c>
    </row>
    <row r="60" spans="1:8" ht="13.8" thickBot="1" x14ac:dyDescent="0.3"/>
    <row r="61" spans="1:8" x14ac:dyDescent="0.25">
      <c r="A61" s="120" t="s">
        <v>110</v>
      </c>
      <c r="B61" s="121"/>
      <c r="C61" s="121"/>
      <c r="D61" s="121"/>
      <c r="E61" s="121"/>
      <c r="F61" s="121"/>
      <c r="G61" s="122"/>
    </row>
    <row r="62" spans="1:8" x14ac:dyDescent="0.25">
      <c r="A62" s="170"/>
      <c r="B62" s="304" t="s">
        <v>84</v>
      </c>
      <c r="C62" s="304" t="s">
        <v>88</v>
      </c>
      <c r="D62" s="304" t="s">
        <v>93</v>
      </c>
      <c r="E62" s="304" t="s">
        <v>103</v>
      </c>
      <c r="F62" s="304" t="s">
        <v>116</v>
      </c>
      <c r="G62" s="132" t="s">
        <v>1</v>
      </c>
    </row>
    <row r="63" spans="1:8" ht="13.8" thickBot="1" x14ac:dyDescent="0.3">
      <c r="A63" s="157" t="s">
        <v>13</v>
      </c>
      <c r="B63" s="177">
        <f>B55/B43</f>
        <v>93306.329318181801</v>
      </c>
      <c r="C63" s="177">
        <f t="shared" ref="C63:F63" si="1">C55/C43</f>
        <v>101815.08048780488</v>
      </c>
      <c r="D63" s="177">
        <f t="shared" si="1"/>
        <v>97210.330827067664</v>
      </c>
      <c r="E63" s="177">
        <f t="shared" si="1"/>
        <v>94195.379562043803</v>
      </c>
      <c r="F63" s="177">
        <f t="shared" si="1"/>
        <v>99310.307692307688</v>
      </c>
      <c r="G63" s="176">
        <f>AVERAGE(B63:F63)</f>
        <v>97167.485577481173</v>
      </c>
    </row>
  </sheetData>
  <mergeCells count="11">
    <mergeCell ref="B1:D1"/>
    <mergeCell ref="A22:G22"/>
    <mergeCell ref="A16:G16"/>
    <mergeCell ref="A53:G53"/>
    <mergeCell ref="A57:G57"/>
    <mergeCell ref="A3:G3"/>
    <mergeCell ref="A27:G27"/>
    <mergeCell ref="A33:G33"/>
    <mergeCell ref="A38:G38"/>
    <mergeCell ref="A45:G45"/>
    <mergeCell ref="A49:G49"/>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opLeftCell="A19" workbookViewId="0">
      <selection activeCell="B62" sqref="B62:F62"/>
    </sheetView>
  </sheetViews>
  <sheetFormatPr defaultColWidth="9.109375" defaultRowHeight="13.2" x14ac:dyDescent="0.25"/>
  <cols>
    <col min="1" max="1" width="13.88671875" style="31" customWidth="1"/>
    <col min="2" max="6" width="11.6640625" style="31" customWidth="1"/>
    <col min="7" max="7" width="11.109375" style="31" bestFit="1" customWidth="1"/>
    <col min="8" max="8" width="12.6640625" style="31" customWidth="1"/>
    <col min="9" max="16384" width="9.109375" style="31"/>
  </cols>
  <sheetData>
    <row r="1" spans="1:8" s="187" customFormat="1" x14ac:dyDescent="0.25">
      <c r="A1" s="130" t="s">
        <v>89</v>
      </c>
      <c r="B1" s="365" t="s">
        <v>92</v>
      </c>
      <c r="C1" s="365"/>
      <c r="D1" s="366"/>
      <c r="E1" s="207"/>
      <c r="F1" s="207"/>
      <c r="G1" s="207"/>
      <c r="H1" s="207"/>
    </row>
    <row r="2" spans="1:8" ht="7.5" customHeight="1" thickBot="1" x14ac:dyDescent="0.3">
      <c r="A2" s="130" t="s">
        <v>37</v>
      </c>
      <c r="B2" s="130"/>
      <c r="C2" s="130"/>
      <c r="D2" s="130"/>
      <c r="E2" s="130"/>
      <c r="F2" s="130"/>
      <c r="G2" s="130"/>
      <c r="H2" s="130"/>
    </row>
    <row r="3" spans="1:8" x14ac:dyDescent="0.25">
      <c r="A3" s="332" t="s">
        <v>76</v>
      </c>
      <c r="B3" s="333"/>
      <c r="C3" s="333"/>
      <c r="D3" s="333"/>
      <c r="E3" s="333"/>
      <c r="F3" s="333"/>
      <c r="G3" s="334"/>
    </row>
    <row r="4" spans="1:8" s="201" customFormat="1" x14ac:dyDescent="0.25">
      <c r="A4" s="115" t="s">
        <v>0</v>
      </c>
      <c r="B4" s="304" t="s">
        <v>84</v>
      </c>
      <c r="C4" s="304" t="s">
        <v>88</v>
      </c>
      <c r="D4" s="304" t="s">
        <v>93</v>
      </c>
      <c r="E4" s="304" t="s">
        <v>103</v>
      </c>
      <c r="F4" s="304" t="s">
        <v>116</v>
      </c>
      <c r="G4" s="306" t="s">
        <v>1</v>
      </c>
      <c r="H4" s="31"/>
    </row>
    <row r="5" spans="1:8" x14ac:dyDescent="0.25">
      <c r="A5" s="162" t="s">
        <v>2</v>
      </c>
      <c r="B5" s="196">
        <f>SUM('Art:Social Work'!B5)</f>
        <v>2459</v>
      </c>
      <c r="C5" s="196">
        <f>SUM('Art:Social Work'!C5)</f>
        <v>2534</v>
      </c>
      <c r="D5" s="196">
        <f>SUM('Art:Social Work'!D5)</f>
        <v>2331</v>
      </c>
      <c r="E5" s="196">
        <f>SUM('Art:Social Work'!E5)</f>
        <v>2189</v>
      </c>
      <c r="F5" s="196">
        <f>SUM('Art:Social Work'!F5)</f>
        <v>2451</v>
      </c>
      <c r="G5" s="147">
        <f>AVERAGE(B5:F5)</f>
        <v>2392.8000000000002</v>
      </c>
    </row>
    <row r="6" spans="1:8" x14ac:dyDescent="0.25">
      <c r="A6" s="162" t="s">
        <v>3</v>
      </c>
      <c r="B6" s="196">
        <f>SUM('Art:Social Work'!B6)</f>
        <v>509</v>
      </c>
      <c r="C6" s="196">
        <f>SUM('Art:Social Work'!C6)</f>
        <v>468</v>
      </c>
      <c r="D6" s="196">
        <f>SUM('Art:Social Work'!D6)</f>
        <v>502</v>
      </c>
      <c r="E6" s="196">
        <f>SUM('Art:Social Work'!E6)</f>
        <v>502</v>
      </c>
      <c r="F6" s="196">
        <f>SUM('Art:Social Work'!F6)</f>
        <v>483</v>
      </c>
      <c r="G6" s="147">
        <f>AVERAGE(B6:F6)</f>
        <v>492.8</v>
      </c>
    </row>
    <row r="7" spans="1:8" x14ac:dyDescent="0.25">
      <c r="A7" s="115" t="s">
        <v>4</v>
      </c>
      <c r="B7" s="116">
        <f t="shared" ref="B7:E7" si="0">SUM(B5:B6)</f>
        <v>2968</v>
      </c>
      <c r="C7" s="116">
        <f t="shared" si="0"/>
        <v>3002</v>
      </c>
      <c r="D7" s="116">
        <f t="shared" si="0"/>
        <v>2833</v>
      </c>
      <c r="E7" s="116">
        <f t="shared" si="0"/>
        <v>2691</v>
      </c>
      <c r="F7" s="116">
        <f>SUM(F5:F6)</f>
        <v>2934</v>
      </c>
      <c r="G7" s="119">
        <f>AVERAGE(B7:F7)</f>
        <v>2885.6</v>
      </c>
    </row>
    <row r="8" spans="1:8" ht="13.8" thickBot="1" x14ac:dyDescent="0.3">
      <c r="A8" s="157" t="s">
        <v>47</v>
      </c>
      <c r="B8" s="158">
        <f>B5+(B6/3)</f>
        <v>2628.6666666666665</v>
      </c>
      <c r="C8" s="158">
        <f>C5+(C6/3)</f>
        <v>2690</v>
      </c>
      <c r="D8" s="158">
        <f>D5+(D6/3)</f>
        <v>2498.3333333333335</v>
      </c>
      <c r="E8" s="158">
        <f>E5+(E6/3)</f>
        <v>2356.3333333333335</v>
      </c>
      <c r="F8" s="185">
        <f>F5+(F6/3)</f>
        <v>2612</v>
      </c>
      <c r="G8" s="159">
        <f>AVERAGE(B8:F8)</f>
        <v>2557.0666666666666</v>
      </c>
    </row>
    <row r="9" spans="1:8" ht="7.5" customHeight="1" thickBot="1" x14ac:dyDescent="0.3">
      <c r="A9" s="315"/>
      <c r="B9" s="316"/>
      <c r="C9" s="316"/>
      <c r="D9" s="316"/>
      <c r="E9" s="316"/>
      <c r="F9" s="317"/>
      <c r="G9" s="318"/>
    </row>
    <row r="10" spans="1:8" x14ac:dyDescent="0.25">
      <c r="A10" s="278" t="s">
        <v>99</v>
      </c>
      <c r="B10" s="305"/>
      <c r="C10" s="305"/>
      <c r="D10" s="305"/>
      <c r="E10" s="305"/>
      <c r="F10" s="307"/>
      <c r="G10" s="319"/>
    </row>
    <row r="11" spans="1:8" x14ac:dyDescent="0.25">
      <c r="A11" s="162" t="s">
        <v>2</v>
      </c>
      <c r="B11" s="196">
        <f>SUM('Art:Social Work'!B11)</f>
        <v>54</v>
      </c>
      <c r="C11" s="196">
        <f>SUM('Art:Social Work'!C11)</f>
        <v>56</v>
      </c>
      <c r="D11" s="196">
        <f>SUM('Art:Social Work'!D11)</f>
        <v>49</v>
      </c>
      <c r="E11" s="196">
        <f>SUM('Art:Social Work'!E11)</f>
        <v>48</v>
      </c>
      <c r="F11" s="196">
        <f>SUM('Art:Social Work'!F11)</f>
        <v>58</v>
      </c>
      <c r="G11" s="147">
        <f>AVERAGE(B11:F11)</f>
        <v>53</v>
      </c>
    </row>
    <row r="12" spans="1:8" x14ac:dyDescent="0.25">
      <c r="A12" s="162" t="s">
        <v>3</v>
      </c>
      <c r="B12" s="196">
        <f>SUM('Art:Social Work'!B12)</f>
        <v>58</v>
      </c>
      <c r="C12" s="196">
        <f>SUM('Art:Social Work'!C12)</f>
        <v>76</v>
      </c>
      <c r="D12" s="196">
        <f>SUM('Art:Social Work'!D12)</f>
        <v>87</v>
      </c>
      <c r="E12" s="196">
        <f>SUM('Art:Social Work'!E12)</f>
        <v>98</v>
      </c>
      <c r="F12" s="196">
        <f>SUM('Art:Social Work'!F12)</f>
        <v>105</v>
      </c>
      <c r="G12" s="147">
        <f>AVERAGE(B12:F12)</f>
        <v>84.8</v>
      </c>
    </row>
    <row r="13" spans="1:8" x14ac:dyDescent="0.25">
      <c r="A13" s="115" t="s">
        <v>4</v>
      </c>
      <c r="B13" s="116">
        <f>SUM(B11:B12)</f>
        <v>112</v>
      </c>
      <c r="C13" s="116">
        <f>SUM(C11:C12)</f>
        <v>132</v>
      </c>
      <c r="D13" s="116">
        <f>SUM(D11:D12)</f>
        <v>136</v>
      </c>
      <c r="E13" s="116">
        <f>SUM(E11:E12)</f>
        <v>146</v>
      </c>
      <c r="F13" s="116">
        <f>SUM(F11:F12)</f>
        <v>163</v>
      </c>
      <c r="G13" s="119">
        <f>AVERAGE(B13:F13)</f>
        <v>137.80000000000001</v>
      </c>
    </row>
    <row r="14" spans="1:8" ht="13.8" thickBot="1" x14ac:dyDescent="0.3">
      <c r="A14" s="157" t="s">
        <v>47</v>
      </c>
      <c r="B14" s="158">
        <f>B11+(B12/3)</f>
        <v>73.333333333333329</v>
      </c>
      <c r="C14" s="158">
        <f>C11+(C12/3)</f>
        <v>81.333333333333329</v>
      </c>
      <c r="D14" s="158">
        <f>D11+(D12/3)</f>
        <v>78</v>
      </c>
      <c r="E14" s="158">
        <f>E11+(E12/3)</f>
        <v>80.666666666666657</v>
      </c>
      <c r="F14" s="185">
        <f>F11+(F12/3)</f>
        <v>93</v>
      </c>
      <c r="G14" s="159">
        <f>AVERAGE(B14:F14)</f>
        <v>81.266666666666666</v>
      </c>
    </row>
    <row r="15" spans="1:8" ht="7.5" customHeight="1" thickBot="1" x14ac:dyDescent="0.3">
      <c r="A15" s="160"/>
      <c r="B15" s="160"/>
      <c r="C15" s="160"/>
      <c r="D15" s="160"/>
      <c r="E15" s="160"/>
      <c r="F15" s="160"/>
      <c r="G15" s="160"/>
      <c r="H15" s="160"/>
    </row>
    <row r="16" spans="1:8" x14ac:dyDescent="0.25">
      <c r="A16" s="367" t="s">
        <v>22</v>
      </c>
      <c r="B16" s="368"/>
      <c r="C16" s="368"/>
      <c r="D16" s="368"/>
      <c r="E16" s="368"/>
      <c r="F16" s="368"/>
      <c r="G16" s="369"/>
    </row>
    <row r="17" spans="1:8" x14ac:dyDescent="0.25">
      <c r="A17" s="115" t="s">
        <v>0</v>
      </c>
      <c r="B17" s="304" t="s">
        <v>84</v>
      </c>
      <c r="C17" s="304" t="s">
        <v>88</v>
      </c>
      <c r="D17" s="304" t="s">
        <v>93</v>
      </c>
      <c r="E17" s="304" t="s">
        <v>103</v>
      </c>
      <c r="F17" s="304" t="s">
        <v>116</v>
      </c>
      <c r="G17" s="306" t="s">
        <v>1</v>
      </c>
    </row>
    <row r="18" spans="1:8" x14ac:dyDescent="0.25">
      <c r="A18" s="145" t="s">
        <v>98</v>
      </c>
      <c r="B18" s="134">
        <f>SUM('Art:Social Work'!B18)</f>
        <v>454</v>
      </c>
      <c r="C18" s="134">
        <f>SUM('Art:Social Work'!C18)</f>
        <v>493</v>
      </c>
      <c r="D18" s="134">
        <f>SUM('Art:Social Work'!D18)</f>
        <v>549</v>
      </c>
      <c r="E18" s="134">
        <f>SUM('Art:Social Work'!E18)</f>
        <v>450</v>
      </c>
      <c r="F18" s="134">
        <f>SUM('Art:Social Work'!F18)</f>
        <v>498</v>
      </c>
      <c r="G18" s="147">
        <f>AVERAGE(B18:F18)</f>
        <v>488.8</v>
      </c>
    </row>
    <row r="19" spans="1:8" x14ac:dyDescent="0.25">
      <c r="A19" s="145" t="s">
        <v>99</v>
      </c>
      <c r="B19" s="134">
        <f>SUM('Art:Social Work'!B19)</f>
        <v>23</v>
      </c>
      <c r="C19" s="134">
        <f>SUM('Art:Social Work'!C19)</f>
        <v>32</v>
      </c>
      <c r="D19" s="134">
        <f>SUM('Art:Social Work'!D19)</f>
        <v>33</v>
      </c>
      <c r="E19" s="134">
        <f>SUM('Art:Social Work'!E19)</f>
        <v>33</v>
      </c>
      <c r="F19" s="134">
        <f>SUM('Art:Social Work'!F19)</f>
        <v>28</v>
      </c>
      <c r="G19" s="147">
        <f>AVERAGE(B19:F19)</f>
        <v>29.8</v>
      </c>
    </row>
    <row r="20" spans="1:8" ht="13.8" thickBot="1" x14ac:dyDescent="0.3">
      <c r="A20" s="151" t="s">
        <v>4</v>
      </c>
      <c r="B20" s="181">
        <f>B19+B18</f>
        <v>477</v>
      </c>
      <c r="C20" s="181">
        <f t="shared" ref="C20:F20" si="1">C19+C18</f>
        <v>525</v>
      </c>
      <c r="D20" s="181">
        <f t="shared" si="1"/>
        <v>582</v>
      </c>
      <c r="E20" s="181">
        <f t="shared" si="1"/>
        <v>483</v>
      </c>
      <c r="F20" s="181">
        <f t="shared" si="1"/>
        <v>526</v>
      </c>
      <c r="G20" s="153">
        <f>AVERAGE(B20:F20)</f>
        <v>518.6</v>
      </c>
    </row>
    <row r="21" spans="1:8" ht="7.5" customHeight="1" thickBot="1" x14ac:dyDescent="0.3"/>
    <row r="22" spans="1:8" x14ac:dyDescent="0.25">
      <c r="A22" s="332" t="s">
        <v>23</v>
      </c>
      <c r="B22" s="333"/>
      <c r="C22" s="333"/>
      <c r="D22" s="333"/>
      <c r="E22" s="333"/>
      <c r="F22" s="333"/>
      <c r="G22" s="334"/>
    </row>
    <row r="23" spans="1:8" x14ac:dyDescent="0.25">
      <c r="A23" s="272"/>
      <c r="B23" s="304" t="s">
        <v>84</v>
      </c>
      <c r="C23" s="304" t="s">
        <v>88</v>
      </c>
      <c r="D23" s="304" t="s">
        <v>93</v>
      </c>
      <c r="E23" s="304" t="s">
        <v>103</v>
      </c>
      <c r="F23" s="304" t="s">
        <v>116</v>
      </c>
      <c r="G23" s="306" t="s">
        <v>1</v>
      </c>
    </row>
    <row r="24" spans="1:8" x14ac:dyDescent="0.25">
      <c r="A24" s="155" t="s">
        <v>101</v>
      </c>
      <c r="B24" s="156">
        <f>B7/B18</f>
        <v>6.537444933920705</v>
      </c>
      <c r="C24" s="156">
        <f>C7/C18</f>
        <v>6.0892494929006089</v>
      </c>
      <c r="D24" s="156">
        <f>D7/D18</f>
        <v>5.1602914389799635</v>
      </c>
      <c r="E24" s="156">
        <f>E7/E18</f>
        <v>5.98</v>
      </c>
      <c r="F24" s="303">
        <f>F7/F18</f>
        <v>5.8915662650602414</v>
      </c>
      <c r="G24" s="147">
        <f>AVERAGE(B24:F24)</f>
        <v>5.9317104261723035</v>
      </c>
    </row>
    <row r="25" spans="1:8" ht="13.8" thickBot="1" x14ac:dyDescent="0.3">
      <c r="A25" s="157" t="s">
        <v>100</v>
      </c>
      <c r="B25" s="158">
        <f>B13/B19</f>
        <v>4.8695652173913047</v>
      </c>
      <c r="C25" s="158">
        <f>C13/C19</f>
        <v>4.125</v>
      </c>
      <c r="D25" s="158">
        <f>D13/D19</f>
        <v>4.1212121212121211</v>
      </c>
      <c r="E25" s="158">
        <f>E13/E19</f>
        <v>4.4242424242424239</v>
      </c>
      <c r="F25" s="185">
        <f>F13/F19</f>
        <v>5.8214285714285712</v>
      </c>
      <c r="G25" s="159">
        <f>AVERAGE(B25:F25)</f>
        <v>4.6722896668548843</v>
      </c>
    </row>
    <row r="26" spans="1:8" ht="7.5" customHeight="1" thickBot="1" x14ac:dyDescent="0.3">
      <c r="A26" s="160"/>
      <c r="B26" s="161"/>
      <c r="C26" s="161"/>
      <c r="D26" s="161"/>
      <c r="E26" s="161"/>
      <c r="F26" s="161"/>
      <c r="G26" s="161"/>
      <c r="H26" s="161"/>
    </row>
    <row r="27" spans="1:8" x14ac:dyDescent="0.25">
      <c r="A27" s="332" t="s">
        <v>7</v>
      </c>
      <c r="B27" s="333"/>
      <c r="C27" s="333"/>
      <c r="D27" s="333"/>
      <c r="E27" s="333"/>
      <c r="F27" s="333"/>
      <c r="G27" s="334"/>
    </row>
    <row r="28" spans="1:8" x14ac:dyDescent="0.25">
      <c r="A28" s="272" t="s">
        <v>8</v>
      </c>
      <c r="B28" s="304" t="s">
        <v>84</v>
      </c>
      <c r="C28" s="304" t="s">
        <v>88</v>
      </c>
      <c r="D28" s="304" t="s">
        <v>93</v>
      </c>
      <c r="E28" s="304" t="s">
        <v>103</v>
      </c>
      <c r="F28" s="304" t="s">
        <v>116</v>
      </c>
      <c r="G28" s="306" t="s">
        <v>1</v>
      </c>
    </row>
    <row r="29" spans="1:8" x14ac:dyDescent="0.25">
      <c r="A29" s="162" t="s">
        <v>40</v>
      </c>
      <c r="B29" s="163">
        <f>SUM('Art:Social Work'!B29)</f>
        <v>101696</v>
      </c>
      <c r="C29" s="163">
        <f>SUM('Art:Social Work'!C29)</f>
        <v>99958</v>
      </c>
      <c r="D29" s="163">
        <f>SUM('Art:Social Work'!D29)</f>
        <v>93536</v>
      </c>
      <c r="E29" s="163">
        <f>SUM('Art:Social Work'!E29)</f>
        <v>89917</v>
      </c>
      <c r="F29" s="163">
        <f>SUM('Art:Social Work'!F29)</f>
        <v>95206</v>
      </c>
      <c r="G29" s="164">
        <f>AVERAGE(B29:F29)</f>
        <v>96062.6</v>
      </c>
    </row>
    <row r="30" spans="1:8" x14ac:dyDescent="0.25">
      <c r="A30" s="162" t="s">
        <v>9</v>
      </c>
      <c r="B30" s="163">
        <f>SUM('Art:Social Work'!B30)</f>
        <v>2047</v>
      </c>
      <c r="C30" s="163">
        <f>SUM('Art:Social Work'!C30)</f>
        <v>2316</v>
      </c>
      <c r="D30" s="163">
        <f>SUM('Art:Social Work'!D30)</f>
        <v>2122</v>
      </c>
      <c r="E30" s="163">
        <f>SUM('Art:Social Work'!E30)</f>
        <v>2168</v>
      </c>
      <c r="F30" s="163">
        <f>SUM('Art:Social Work'!F30)</f>
        <v>2393</v>
      </c>
      <c r="G30" s="164">
        <f>AVERAGE(B30:F30)</f>
        <v>2209.1999999999998</v>
      </c>
    </row>
    <row r="31" spans="1:8" ht="13.8" thickBot="1" x14ac:dyDescent="0.3">
      <c r="A31" s="124" t="s">
        <v>4</v>
      </c>
      <c r="B31" s="125">
        <f>SUM(B29:B30)</f>
        <v>103743</v>
      </c>
      <c r="C31" s="125">
        <f>SUM(C29:C30)</f>
        <v>102274</v>
      </c>
      <c r="D31" s="125">
        <f>SUM(D29:D30)</f>
        <v>95658</v>
      </c>
      <c r="E31" s="125">
        <f>SUM(E29:E30)</f>
        <v>92085</v>
      </c>
      <c r="F31" s="125">
        <f>SUM(F29:F30)</f>
        <v>97599</v>
      </c>
      <c r="G31" s="126">
        <f>AVERAGE(B31:F31)</f>
        <v>98271.8</v>
      </c>
    </row>
    <row r="32" spans="1:8" ht="7.5" customHeight="1" thickBot="1" x14ac:dyDescent="0.3"/>
    <row r="33" spans="1:7" x14ac:dyDescent="0.25">
      <c r="A33" s="332" t="s">
        <v>86</v>
      </c>
      <c r="B33" s="333"/>
      <c r="C33" s="333"/>
      <c r="D33" s="333"/>
      <c r="E33" s="333"/>
      <c r="F33" s="333"/>
      <c r="G33" s="334"/>
    </row>
    <row r="34" spans="1:7" x14ac:dyDescent="0.25">
      <c r="A34" s="115" t="s">
        <v>8</v>
      </c>
      <c r="B34" s="304" t="s">
        <v>84</v>
      </c>
      <c r="C34" s="304" t="s">
        <v>88</v>
      </c>
      <c r="D34" s="304" t="s">
        <v>93</v>
      </c>
      <c r="E34" s="304" t="s">
        <v>103</v>
      </c>
      <c r="F34" s="304" t="s">
        <v>116</v>
      </c>
      <c r="G34" s="306" t="s">
        <v>1</v>
      </c>
    </row>
    <row r="35" spans="1:7" x14ac:dyDescent="0.25">
      <c r="A35" s="155" t="s">
        <v>40</v>
      </c>
      <c r="B35" s="196">
        <v>24.4</v>
      </c>
      <c r="C35" s="196">
        <v>23.1</v>
      </c>
      <c r="D35" s="194">
        <v>22.7</v>
      </c>
      <c r="E35" s="194">
        <v>21.6</v>
      </c>
      <c r="F35" s="134">
        <v>21.5</v>
      </c>
      <c r="G35" s="311">
        <f>AVERAGE(B35:F35)</f>
        <v>22.660000000000004</v>
      </c>
    </row>
    <row r="36" spans="1:7" ht="13.8" thickBot="1" x14ac:dyDescent="0.3">
      <c r="A36" s="157" t="s">
        <v>9</v>
      </c>
      <c r="B36" s="310">
        <v>11.6</v>
      </c>
      <c r="C36" s="310">
        <v>12.1</v>
      </c>
      <c r="D36" s="312">
        <v>10.7</v>
      </c>
      <c r="E36" s="312">
        <v>8.9</v>
      </c>
      <c r="F36" s="167">
        <v>8.4</v>
      </c>
      <c r="G36" s="313">
        <f>AVERAGE(B36:F36)</f>
        <v>10.34</v>
      </c>
    </row>
    <row r="37" spans="1:7" ht="7.5" customHeight="1" thickBot="1" x14ac:dyDescent="0.3">
      <c r="A37" s="168"/>
      <c r="D37" s="160"/>
      <c r="E37" s="160"/>
      <c r="F37" s="160"/>
    </row>
    <row r="38" spans="1:7" x14ac:dyDescent="0.25">
      <c r="A38" s="332" t="s">
        <v>46</v>
      </c>
      <c r="B38" s="333"/>
      <c r="C38" s="333"/>
      <c r="D38" s="333"/>
      <c r="E38" s="333"/>
      <c r="F38" s="333"/>
      <c r="G38" s="334"/>
    </row>
    <row r="39" spans="1:7" x14ac:dyDescent="0.25">
      <c r="A39" s="115" t="s">
        <v>10</v>
      </c>
      <c r="B39" s="304" t="s">
        <v>84</v>
      </c>
      <c r="C39" s="304" t="s">
        <v>88</v>
      </c>
      <c r="D39" s="304" t="s">
        <v>93</v>
      </c>
      <c r="E39" s="304" t="s">
        <v>103</v>
      </c>
      <c r="F39" s="304" t="s">
        <v>116</v>
      </c>
      <c r="G39" s="306" t="s">
        <v>1</v>
      </c>
    </row>
    <row r="40" spans="1:7" x14ac:dyDescent="0.25">
      <c r="A40" s="162" t="s">
        <v>2</v>
      </c>
      <c r="B40" s="134">
        <f>SUM('Art:Social Work'!B40)</f>
        <v>137</v>
      </c>
      <c r="C40" s="134">
        <f>SUM('Art:Social Work'!C40)</f>
        <v>139</v>
      </c>
      <c r="D40" s="134">
        <f>SUM('Art:Social Work'!D40)</f>
        <v>140</v>
      </c>
      <c r="E40" s="134">
        <f>SUM('Art:Social Work'!E40)</f>
        <v>147</v>
      </c>
      <c r="F40" s="134">
        <f>SUM('Art:Interdisciplinary Studies'!F40)</f>
        <v>88</v>
      </c>
      <c r="G40" s="147">
        <f>AVERAGE(B40:F40)</f>
        <v>130.19999999999999</v>
      </c>
    </row>
    <row r="41" spans="1:7" x14ac:dyDescent="0.25">
      <c r="A41" s="162" t="s">
        <v>3</v>
      </c>
      <c r="B41" s="134">
        <f>SUM('Art:Social Work'!B41)</f>
        <v>70</v>
      </c>
      <c r="C41" s="134">
        <f>SUM('Art:Social Work'!C41)</f>
        <v>73</v>
      </c>
      <c r="D41" s="134">
        <f>SUM('Art:Social Work'!D41)</f>
        <v>73</v>
      </c>
      <c r="E41" s="134">
        <f>SUM('Art:Social Work'!E41)</f>
        <v>73</v>
      </c>
      <c r="F41" s="134">
        <f>SUM('Art:Interdisciplinary Studies'!F41)</f>
        <v>51</v>
      </c>
      <c r="G41" s="147">
        <f>AVERAGE(B41:F41)</f>
        <v>68</v>
      </c>
    </row>
    <row r="42" spans="1:7" x14ac:dyDescent="0.25">
      <c r="A42" s="115" t="s">
        <v>4</v>
      </c>
      <c r="B42" s="116">
        <f>SUM(B40:B41)</f>
        <v>207</v>
      </c>
      <c r="C42" s="116">
        <f>SUM(C40:C41)</f>
        <v>212</v>
      </c>
      <c r="D42" s="116">
        <f>SUM(D40:D41)</f>
        <v>213</v>
      </c>
      <c r="E42" s="116">
        <f>SUM(E40:E41)</f>
        <v>220</v>
      </c>
      <c r="F42" s="116">
        <f>SUM(F40:F41)</f>
        <v>139</v>
      </c>
      <c r="G42" s="119">
        <f>AVERAGE(B42:F42)</f>
        <v>198.2</v>
      </c>
    </row>
    <row r="43" spans="1:7" ht="13.8" thickBot="1" x14ac:dyDescent="0.3">
      <c r="A43" s="157" t="s">
        <v>48</v>
      </c>
      <c r="B43" s="158">
        <f>B40+(B41/3)</f>
        <v>160.33333333333334</v>
      </c>
      <c r="C43" s="158">
        <f>C40+(C41/3)</f>
        <v>163.33333333333334</v>
      </c>
      <c r="D43" s="158">
        <f>D40+(D41/3)</f>
        <v>164.33333333333334</v>
      </c>
      <c r="E43" s="158">
        <f>E40+(E41/3)</f>
        <v>171.33333333333334</v>
      </c>
      <c r="F43" s="185">
        <f>F40+(F41/3)</f>
        <v>105</v>
      </c>
      <c r="G43" s="159">
        <f>AVERAGE(B43:F43)</f>
        <v>152.86666666666667</v>
      </c>
    </row>
    <row r="44" spans="1:7" ht="7.5" customHeight="1" thickBot="1" x14ac:dyDescent="0.3">
      <c r="A44" s="160"/>
    </row>
    <row r="45" spans="1:7" x14ac:dyDescent="0.25">
      <c r="A45" s="332" t="s">
        <v>21</v>
      </c>
      <c r="B45" s="333"/>
      <c r="C45" s="333"/>
      <c r="D45" s="333"/>
      <c r="E45" s="333"/>
      <c r="F45" s="333"/>
      <c r="G45" s="334"/>
    </row>
    <row r="46" spans="1:7" x14ac:dyDescent="0.25">
      <c r="A46" s="155"/>
      <c r="B46" s="304" t="s">
        <v>84</v>
      </c>
      <c r="C46" s="304" t="s">
        <v>88</v>
      </c>
      <c r="D46" s="304" t="s">
        <v>93</v>
      </c>
      <c r="E46" s="304" t="s">
        <v>103</v>
      </c>
      <c r="F46" s="304" t="s">
        <v>116</v>
      </c>
      <c r="G46" s="306" t="s">
        <v>1</v>
      </c>
    </row>
    <row r="47" spans="1:7" ht="13.8" thickBot="1" x14ac:dyDescent="0.3">
      <c r="A47" s="157" t="s">
        <v>6</v>
      </c>
      <c r="B47" s="158">
        <f>(B8+B14)/B43</f>
        <v>16.852390852390851</v>
      </c>
      <c r="C47" s="158">
        <f>(C8+C14)/C43</f>
        <v>16.96734693877551</v>
      </c>
      <c r="D47" s="158">
        <f>(D8+D14)/D43</f>
        <v>15.677484787018255</v>
      </c>
      <c r="E47" s="158">
        <f>(E8+E14)/E43</f>
        <v>14.22373540856031</v>
      </c>
      <c r="F47" s="185">
        <f>(F8+F14)/F43</f>
        <v>25.761904761904763</v>
      </c>
      <c r="G47" s="159">
        <f>AVERAGE(B47:F47)</f>
        <v>17.896572549729939</v>
      </c>
    </row>
    <row r="48" spans="1:7" ht="7.5" customHeight="1" thickBot="1" x14ac:dyDescent="0.3"/>
    <row r="49" spans="1:8" x14ac:dyDescent="0.25">
      <c r="A49" s="332" t="s">
        <v>87</v>
      </c>
      <c r="B49" s="333"/>
      <c r="C49" s="333"/>
      <c r="D49" s="333"/>
      <c r="E49" s="333"/>
      <c r="F49" s="333"/>
      <c r="G49" s="334"/>
    </row>
    <row r="50" spans="1:8" x14ac:dyDescent="0.25">
      <c r="A50" s="155"/>
      <c r="B50" s="304" t="s">
        <v>84</v>
      </c>
      <c r="C50" s="304" t="s">
        <v>88</v>
      </c>
      <c r="D50" s="304" t="s">
        <v>93</v>
      </c>
      <c r="E50" s="304" t="s">
        <v>103</v>
      </c>
      <c r="F50" s="304" t="s">
        <v>116</v>
      </c>
      <c r="G50" s="238" t="s">
        <v>1</v>
      </c>
    </row>
    <row r="51" spans="1:8" ht="13.8" thickBot="1" x14ac:dyDescent="0.3">
      <c r="A51" s="157" t="s">
        <v>11</v>
      </c>
      <c r="B51" s="158">
        <f>B31/B43</f>
        <v>647.04573804573806</v>
      </c>
      <c r="C51" s="158">
        <f>C31/C43</f>
        <v>626.16734693877549</v>
      </c>
      <c r="D51" s="158">
        <f>D31/D43</f>
        <v>582.09736308316428</v>
      </c>
      <c r="E51" s="158">
        <f>E31/E43</f>
        <v>537.46108949416339</v>
      </c>
      <c r="F51" s="185">
        <f>F31/F43</f>
        <v>929.51428571428573</v>
      </c>
      <c r="G51" s="159">
        <f>AVERAGE(B51:F51)</f>
        <v>664.45716465522526</v>
      </c>
    </row>
    <row r="52" spans="1:8" ht="7.5" customHeight="1" thickBot="1" x14ac:dyDescent="0.3">
      <c r="B52" s="160"/>
      <c r="C52" s="160"/>
      <c r="D52" s="160"/>
      <c r="E52" s="160"/>
      <c r="F52" s="160"/>
      <c r="G52" s="160"/>
      <c r="H52" s="160"/>
    </row>
    <row r="53" spans="1:8" x14ac:dyDescent="0.25">
      <c r="A53" s="332" t="s">
        <v>44</v>
      </c>
      <c r="B53" s="333"/>
      <c r="C53" s="333"/>
      <c r="D53" s="333"/>
      <c r="E53" s="333"/>
      <c r="F53" s="333"/>
      <c r="G53" s="334"/>
    </row>
    <row r="54" spans="1:8" x14ac:dyDescent="0.25">
      <c r="A54" s="155"/>
      <c r="B54" s="304" t="s">
        <v>84</v>
      </c>
      <c r="C54" s="304" t="s">
        <v>88</v>
      </c>
      <c r="D54" s="304" t="s">
        <v>93</v>
      </c>
      <c r="E54" s="304" t="s">
        <v>103</v>
      </c>
      <c r="F54" s="304" t="s">
        <v>116</v>
      </c>
      <c r="G54" s="238" t="s">
        <v>1</v>
      </c>
    </row>
    <row r="55" spans="1:8" ht="13.8" thickBot="1" x14ac:dyDescent="0.3">
      <c r="A55" s="157" t="s">
        <v>12</v>
      </c>
      <c r="B55" s="175">
        <f>SUM('Art:Social Work'!B55)</f>
        <v>13326104.210000001</v>
      </c>
      <c r="C55" s="175">
        <f>SUM('Art:Social Work'!C55)</f>
        <v>13678047.399999999</v>
      </c>
      <c r="D55" s="175">
        <f>SUM('Art:Social Work'!D55)</f>
        <v>14127378</v>
      </c>
      <c r="E55" s="175">
        <f>SUM('Art:Social Work'!E55)</f>
        <v>14901826</v>
      </c>
      <c r="F55" s="175">
        <f>SUM('Art:Social Work'!F55)</f>
        <v>14492461</v>
      </c>
      <c r="G55" s="203">
        <f>AVERAGE(B55:F55)</f>
        <v>14105163.322000001</v>
      </c>
    </row>
    <row r="56" spans="1:8" ht="7.5" customHeight="1" thickBot="1" x14ac:dyDescent="0.3">
      <c r="A56" s="187"/>
      <c r="B56" s="160"/>
      <c r="C56" s="160"/>
      <c r="D56" s="160"/>
      <c r="E56" s="160"/>
      <c r="F56" s="160"/>
      <c r="G56" s="160"/>
      <c r="H56" s="160"/>
    </row>
    <row r="57" spans="1:8" x14ac:dyDescent="0.25">
      <c r="A57" s="332" t="s">
        <v>41</v>
      </c>
      <c r="B57" s="333"/>
      <c r="C57" s="333"/>
      <c r="D57" s="333"/>
      <c r="E57" s="333"/>
      <c r="F57" s="333"/>
      <c r="G57" s="334"/>
    </row>
    <row r="58" spans="1:8" x14ac:dyDescent="0.25">
      <c r="A58" s="155"/>
      <c r="B58" s="304" t="s">
        <v>84</v>
      </c>
      <c r="C58" s="304" t="s">
        <v>88</v>
      </c>
      <c r="D58" s="304" t="s">
        <v>93</v>
      </c>
      <c r="E58" s="304" t="s">
        <v>103</v>
      </c>
      <c r="F58" s="304" t="s">
        <v>116</v>
      </c>
      <c r="G58" s="238" t="s">
        <v>1</v>
      </c>
    </row>
    <row r="59" spans="1:8" ht="13.8" thickBot="1" x14ac:dyDescent="0.3">
      <c r="A59" s="157" t="s">
        <v>13</v>
      </c>
      <c r="B59" s="178">
        <f>B55/B31</f>
        <v>128.45304463915639</v>
      </c>
      <c r="C59" s="178">
        <f>C55/C31</f>
        <v>133.73924360052408</v>
      </c>
      <c r="D59" s="178">
        <f>D55/D31</f>
        <v>147.68632001505364</v>
      </c>
      <c r="E59" s="178">
        <f>E55/E31</f>
        <v>161.82685562252266</v>
      </c>
      <c r="F59" s="320">
        <f>F55/F31</f>
        <v>148.48985133044397</v>
      </c>
      <c r="G59" s="176">
        <f>AVERAGE(B59:F59)</f>
        <v>144.03906304154015</v>
      </c>
    </row>
    <row r="60" spans="1:8" ht="13.8" thickBot="1" x14ac:dyDescent="0.3"/>
    <row r="61" spans="1:8" x14ac:dyDescent="0.25">
      <c r="A61" s="120" t="s">
        <v>110</v>
      </c>
      <c r="B61" s="121"/>
      <c r="C61" s="121"/>
      <c r="D61" s="121"/>
      <c r="E61" s="121"/>
      <c r="F61" s="121"/>
      <c r="G61" s="122"/>
    </row>
    <row r="62" spans="1:8" x14ac:dyDescent="0.25">
      <c r="A62" s="170"/>
      <c r="B62" s="304" t="s">
        <v>84</v>
      </c>
      <c r="C62" s="304" t="s">
        <v>88</v>
      </c>
      <c r="D62" s="304" t="s">
        <v>93</v>
      </c>
      <c r="E62" s="304" t="s">
        <v>103</v>
      </c>
      <c r="F62" s="304" t="s">
        <v>116</v>
      </c>
      <c r="G62" s="132" t="s">
        <v>1</v>
      </c>
    </row>
    <row r="63" spans="1:8" ht="13.8" thickBot="1" x14ac:dyDescent="0.3">
      <c r="A63" s="157" t="s">
        <v>13</v>
      </c>
      <c r="B63" s="177">
        <f>B55/B43</f>
        <v>83114.995072765072</v>
      </c>
      <c r="C63" s="177">
        <f t="shared" ref="C63:F63" si="2">C55/C43</f>
        <v>83743.147346938757</v>
      </c>
      <c r="D63" s="177">
        <f t="shared" si="2"/>
        <v>85967.817444219065</v>
      </c>
      <c r="E63" s="177">
        <f t="shared" si="2"/>
        <v>86975.638132295717</v>
      </c>
      <c r="F63" s="177">
        <f t="shared" si="2"/>
        <v>138023.43809523809</v>
      </c>
      <c r="G63" s="176">
        <f>AVERAGE(B63:F63)</f>
        <v>95565.007218291328</v>
      </c>
    </row>
  </sheetData>
  <mergeCells count="11">
    <mergeCell ref="B1:D1"/>
    <mergeCell ref="A22:G22"/>
    <mergeCell ref="A16:G16"/>
    <mergeCell ref="A53:G53"/>
    <mergeCell ref="A57:G57"/>
    <mergeCell ref="A3:G3"/>
    <mergeCell ref="A27:G27"/>
    <mergeCell ref="A33:G33"/>
    <mergeCell ref="A38:G38"/>
    <mergeCell ref="A45:G45"/>
    <mergeCell ref="A49:G4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K30" sqref="K30"/>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129" t="s">
        <v>15</v>
      </c>
      <c r="C1" s="128"/>
      <c r="D1" s="128"/>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s="201" customFormat="1" x14ac:dyDescent="0.25">
      <c r="A4" s="131" t="s">
        <v>0</v>
      </c>
      <c r="B4" s="106" t="s">
        <v>84</v>
      </c>
      <c r="C4" s="106" t="s">
        <v>88</v>
      </c>
      <c r="D4" s="106" t="s">
        <v>93</v>
      </c>
      <c r="E4" s="106" t="s">
        <v>103</v>
      </c>
      <c r="F4" s="106" t="s">
        <v>116</v>
      </c>
      <c r="G4" s="132" t="s">
        <v>1</v>
      </c>
      <c r="H4" s="31"/>
    </row>
    <row r="5" spans="1:8" x14ac:dyDescent="0.25">
      <c r="A5" s="133" t="s">
        <v>2</v>
      </c>
      <c r="B5" s="135">
        <v>118</v>
      </c>
      <c r="C5" s="134">
        <v>105</v>
      </c>
      <c r="D5" s="134">
        <v>87</v>
      </c>
      <c r="E5" s="134">
        <v>89</v>
      </c>
      <c r="F5" s="134">
        <v>84</v>
      </c>
      <c r="G5" s="136">
        <f>AVERAGE(B5:F5)</f>
        <v>96.6</v>
      </c>
    </row>
    <row r="6" spans="1:8" x14ac:dyDescent="0.25">
      <c r="A6" s="133" t="s">
        <v>3</v>
      </c>
      <c r="B6" s="135">
        <v>22</v>
      </c>
      <c r="C6" s="134">
        <v>15</v>
      </c>
      <c r="D6" s="134">
        <v>23</v>
      </c>
      <c r="E6" s="134">
        <v>18</v>
      </c>
      <c r="F6" s="134">
        <v>23</v>
      </c>
      <c r="G6" s="136">
        <f>AVERAGE(B6:F6)</f>
        <v>20.2</v>
      </c>
    </row>
    <row r="7" spans="1:8" x14ac:dyDescent="0.25">
      <c r="A7" s="115" t="s">
        <v>4</v>
      </c>
      <c r="B7" s="116">
        <f>SUM(B5:B6)</f>
        <v>140</v>
      </c>
      <c r="C7" s="116">
        <f>SUM(C5:C6)</f>
        <v>120</v>
      </c>
      <c r="D7" s="116">
        <f>SUM(D5:D6)</f>
        <v>110</v>
      </c>
      <c r="E7" s="117">
        <f>SUM(E5:E6)</f>
        <v>107</v>
      </c>
      <c r="F7" s="117">
        <f>SUM(F5:F6)</f>
        <v>107</v>
      </c>
      <c r="G7" s="119">
        <f>AVERAGE(B7:F7)</f>
        <v>116.8</v>
      </c>
    </row>
    <row r="8" spans="1:8" ht="13.8" thickBot="1" x14ac:dyDescent="0.3">
      <c r="A8" s="137" t="s">
        <v>47</v>
      </c>
      <c r="B8" s="138">
        <f>B5+(B6/3)</f>
        <v>125.33333333333333</v>
      </c>
      <c r="C8" s="138">
        <f>C5+(C6/3)</f>
        <v>110</v>
      </c>
      <c r="D8" s="138">
        <f>D5+(D6/3)</f>
        <v>94.666666666666671</v>
      </c>
      <c r="E8" s="139">
        <f>E5+(E6/3)</f>
        <v>95</v>
      </c>
      <c r="F8" s="139">
        <f>F5+(F6/3)</f>
        <v>91.666666666666671</v>
      </c>
      <c r="G8" s="140">
        <f>AVERAGE(B8:F8)</f>
        <v>103.33333333333333</v>
      </c>
    </row>
    <row r="9" spans="1:8" ht="7.5" customHeight="1" thickBot="1" x14ac:dyDescent="0.3">
      <c r="A9" s="111"/>
      <c r="B9" s="112"/>
      <c r="C9" s="112"/>
      <c r="D9" s="112"/>
      <c r="E9" s="113"/>
      <c r="F9" s="113"/>
      <c r="G9" s="114"/>
    </row>
    <row r="10" spans="1:8" s="201" customFormat="1" x14ac:dyDescent="0.25">
      <c r="A10" s="131" t="s">
        <v>5</v>
      </c>
      <c r="B10" s="223"/>
      <c r="C10" s="223"/>
      <c r="D10" s="223"/>
      <c r="E10" s="223"/>
      <c r="F10" s="223"/>
      <c r="G10" s="224"/>
      <c r="H10" s="31"/>
    </row>
    <row r="11" spans="1:8" x14ac:dyDescent="0.25">
      <c r="A11" s="133" t="s">
        <v>2</v>
      </c>
      <c r="B11" s="226"/>
      <c r="C11" s="225"/>
      <c r="D11" s="225"/>
      <c r="E11" s="225"/>
      <c r="F11" s="225"/>
      <c r="G11" s="227"/>
    </row>
    <row r="12" spans="1:8" x14ac:dyDescent="0.25">
      <c r="A12" s="133" t="s">
        <v>3</v>
      </c>
      <c r="B12" s="226"/>
      <c r="C12" s="225"/>
      <c r="D12" s="225"/>
      <c r="E12" s="225"/>
      <c r="F12" s="225"/>
      <c r="G12" s="227"/>
    </row>
    <row r="13" spans="1:8" x14ac:dyDescent="0.25">
      <c r="A13" s="115" t="s">
        <v>4</v>
      </c>
      <c r="B13" s="228"/>
      <c r="C13" s="228"/>
      <c r="D13" s="228"/>
      <c r="E13" s="229"/>
      <c r="F13" s="228"/>
      <c r="G13" s="230"/>
    </row>
    <row r="14" spans="1:8" ht="13.8" thickBot="1" x14ac:dyDescent="0.3">
      <c r="A14" s="141" t="s">
        <v>47</v>
      </c>
      <c r="B14" s="231"/>
      <c r="C14" s="231"/>
      <c r="D14" s="231"/>
      <c r="E14" s="232"/>
      <c r="F14" s="231"/>
      <c r="G14" s="233"/>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18</v>
      </c>
      <c r="C18" s="134">
        <v>18</v>
      </c>
      <c r="D18" s="134">
        <v>20</v>
      </c>
      <c r="E18" s="134">
        <v>14</v>
      </c>
      <c r="F18" s="134">
        <v>11</v>
      </c>
      <c r="G18" s="147">
        <f>AVERAGE(B18:F18)</f>
        <v>16.2</v>
      </c>
    </row>
    <row r="19" spans="1:8" x14ac:dyDescent="0.25">
      <c r="A19" s="148" t="s">
        <v>99</v>
      </c>
      <c r="B19" s="219"/>
      <c r="C19" s="219"/>
      <c r="D19" s="219"/>
      <c r="E19" s="219"/>
      <c r="F19" s="219"/>
      <c r="G19" s="220"/>
    </row>
    <row r="20" spans="1:8" ht="13.8" thickBot="1" x14ac:dyDescent="0.3">
      <c r="A20" s="151" t="s">
        <v>4</v>
      </c>
      <c r="B20" s="181">
        <f>B19+B18</f>
        <v>18</v>
      </c>
      <c r="C20" s="181">
        <f t="shared" ref="C20:F20" si="0">C19+C18</f>
        <v>18</v>
      </c>
      <c r="D20" s="181">
        <f t="shared" si="0"/>
        <v>20</v>
      </c>
      <c r="E20" s="181">
        <f t="shared" si="0"/>
        <v>14</v>
      </c>
      <c r="F20" s="181">
        <f t="shared" si="0"/>
        <v>11</v>
      </c>
      <c r="G20" s="153">
        <f>AVERAGE(B20:F20)</f>
        <v>16.2</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7.7777777777777777</v>
      </c>
      <c r="C24" s="156">
        <f>C7/C18</f>
        <v>6.666666666666667</v>
      </c>
      <c r="D24" s="156">
        <f>D7/D18</f>
        <v>5.5</v>
      </c>
      <c r="E24" s="156">
        <f>E7/E18</f>
        <v>7.6428571428571432</v>
      </c>
      <c r="F24" s="156">
        <f>F7/F18</f>
        <v>9.7272727272727266</v>
      </c>
      <c r="G24" s="147">
        <f>AVERAGE(B24:F24)</f>
        <v>7.4629148629148627</v>
      </c>
    </row>
    <row r="25" spans="1:8" ht="13.8" thickBot="1" x14ac:dyDescent="0.3">
      <c r="A25" s="157" t="s">
        <v>100</v>
      </c>
      <c r="B25" s="235"/>
      <c r="C25" s="235"/>
      <c r="D25" s="235"/>
      <c r="E25" s="235"/>
      <c r="F25" s="235"/>
      <c r="G25" s="222"/>
    </row>
    <row r="26" spans="1:8" ht="9.9" customHeight="1" thickBot="1" x14ac:dyDescent="0.3">
      <c r="A26" s="160"/>
      <c r="B26" s="160"/>
      <c r="C26" s="160"/>
      <c r="D26" s="160"/>
      <c r="E26" s="160"/>
      <c r="F26" s="160"/>
      <c r="G26" s="160"/>
      <c r="H26" s="160"/>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4941</v>
      </c>
      <c r="C29" s="163">
        <v>4833</v>
      </c>
      <c r="D29" s="163">
        <v>4251</v>
      </c>
      <c r="E29" s="163">
        <v>4077</v>
      </c>
      <c r="F29" s="163">
        <v>4251</v>
      </c>
      <c r="G29" s="164">
        <f>AVERAGE(B29:F29)</f>
        <v>4470.6000000000004</v>
      </c>
    </row>
    <row r="30" spans="1:8" x14ac:dyDescent="0.25">
      <c r="A30" s="162" t="s">
        <v>9</v>
      </c>
      <c r="B30" s="163">
        <v>0</v>
      </c>
      <c r="C30" s="163">
        <v>3</v>
      </c>
      <c r="D30" s="163">
        <v>3</v>
      </c>
      <c r="E30" s="163">
        <v>0</v>
      </c>
      <c r="F30" s="163">
        <v>0</v>
      </c>
      <c r="G30" s="164">
        <f>AVERAGE(B30:F30)</f>
        <v>1.2</v>
      </c>
    </row>
    <row r="31" spans="1:8" ht="13.8" thickBot="1" x14ac:dyDescent="0.3">
      <c r="A31" s="124" t="s">
        <v>4</v>
      </c>
      <c r="B31" s="125">
        <f>SUM(B29:B30)</f>
        <v>4941</v>
      </c>
      <c r="C31" s="125">
        <f>SUM(C29:C30)</f>
        <v>4836</v>
      </c>
      <c r="D31" s="125">
        <f>SUM(D29:D30)</f>
        <v>4254</v>
      </c>
      <c r="E31" s="125">
        <f>SUM(E29:E30)</f>
        <v>4077</v>
      </c>
      <c r="F31" s="125">
        <f>SUM(F29:F30)</f>
        <v>4251</v>
      </c>
      <c r="G31" s="126">
        <f>AVERAGE(B31:F31)</f>
        <v>4471.8</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22.6</v>
      </c>
      <c r="C35" s="165">
        <v>23.2</v>
      </c>
      <c r="D35" s="165">
        <v>21.8</v>
      </c>
      <c r="E35" s="165">
        <v>21.5</v>
      </c>
      <c r="F35" s="165">
        <v>22.7</v>
      </c>
      <c r="G35" s="164">
        <f>AVERAGE(B35:F35)</f>
        <v>22.36</v>
      </c>
    </row>
    <row r="36" spans="1:8" ht="13.8" thickBot="1" x14ac:dyDescent="0.3">
      <c r="A36" s="166" t="s">
        <v>9</v>
      </c>
      <c r="B36" s="221"/>
      <c r="C36" s="221"/>
      <c r="D36" s="221"/>
      <c r="E36" s="221"/>
      <c r="F36" s="221"/>
      <c r="G36" s="257"/>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8</v>
      </c>
      <c r="C40" s="134">
        <v>8</v>
      </c>
      <c r="D40" s="134">
        <v>8</v>
      </c>
      <c r="E40" s="134">
        <v>8</v>
      </c>
      <c r="F40" s="134">
        <v>6</v>
      </c>
      <c r="G40" s="147">
        <f>AVERAGE(B40:F40)</f>
        <v>7.6</v>
      </c>
    </row>
    <row r="41" spans="1:8" x14ac:dyDescent="0.25">
      <c r="A41" s="162" t="s">
        <v>3</v>
      </c>
      <c r="B41" s="134">
        <v>3</v>
      </c>
      <c r="C41" s="134">
        <v>3</v>
      </c>
      <c r="D41" s="134">
        <v>4</v>
      </c>
      <c r="E41" s="134">
        <v>1</v>
      </c>
      <c r="F41" s="134">
        <v>6</v>
      </c>
      <c r="G41" s="147">
        <f>AVERAGE(B41:F41)</f>
        <v>3.4</v>
      </c>
    </row>
    <row r="42" spans="1:8" x14ac:dyDescent="0.25">
      <c r="A42" s="115" t="s">
        <v>4</v>
      </c>
      <c r="B42" s="116">
        <f>SUM(B40:B41)</f>
        <v>11</v>
      </c>
      <c r="C42" s="116">
        <f>SUM(C40:C41)</f>
        <v>11</v>
      </c>
      <c r="D42" s="116">
        <f>SUM(D40:D41)</f>
        <v>12</v>
      </c>
      <c r="E42" s="116">
        <f>SUM(E40:E41)</f>
        <v>9</v>
      </c>
      <c r="F42" s="116">
        <f>SUM(F40:F41)</f>
        <v>12</v>
      </c>
      <c r="G42" s="119">
        <f>AVERAGE(B42:F42)</f>
        <v>11</v>
      </c>
    </row>
    <row r="43" spans="1:8" ht="13.8" thickBot="1" x14ac:dyDescent="0.3">
      <c r="A43" s="141" t="s">
        <v>48</v>
      </c>
      <c r="B43" s="142">
        <f>B40+(B41/3)</f>
        <v>9</v>
      </c>
      <c r="C43" s="142">
        <f>C40+(C41/3)</f>
        <v>9</v>
      </c>
      <c r="D43" s="142">
        <f>D40+(D41/3)</f>
        <v>9.3333333333333339</v>
      </c>
      <c r="E43" s="142">
        <f>E40+(E41/3)</f>
        <v>8.3333333333333339</v>
      </c>
      <c r="F43" s="142">
        <f>F40+(F41/3)</f>
        <v>8</v>
      </c>
      <c r="G43" s="169">
        <f>AVERAGE(B43:F43)</f>
        <v>8.7333333333333343</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13.925925925925926</v>
      </c>
      <c r="C47" s="158">
        <f>(C8+C14)/C43</f>
        <v>12.222222222222221</v>
      </c>
      <c r="D47" s="158">
        <f>(D8+D14)/D43</f>
        <v>10.142857142857142</v>
      </c>
      <c r="E47" s="158">
        <f>(E8+E14)/E43</f>
        <v>11.399999999999999</v>
      </c>
      <c r="F47" s="158">
        <f>(F8+F14)/F43</f>
        <v>11.458333333333334</v>
      </c>
      <c r="G47" s="159">
        <f>AVERAGE(B47:F47)</f>
        <v>11.829867724867725</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549</v>
      </c>
      <c r="C51" s="158">
        <f>C31/C43</f>
        <v>537.33333333333337</v>
      </c>
      <c r="D51" s="158">
        <f>D31/D43</f>
        <v>455.78571428571428</v>
      </c>
      <c r="E51" s="158">
        <f>E31/E43</f>
        <v>489.23999999999995</v>
      </c>
      <c r="F51" s="158">
        <f>F31/F43</f>
        <v>531.375</v>
      </c>
      <c r="G51" s="159">
        <f>AVERAGE(B51:F51)</f>
        <v>512.54680952380954</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f>810287+8477</f>
        <v>818764</v>
      </c>
      <c r="C55" s="175">
        <f>809809.64+14731.73</f>
        <v>824541.37</v>
      </c>
      <c r="D55" s="175">
        <v>833228</v>
      </c>
      <c r="E55" s="175">
        <v>821563</v>
      </c>
      <c r="F55" s="175">
        <v>709286</v>
      </c>
      <c r="G55" s="203">
        <f>AVERAGE(B55:F55)</f>
        <v>801476.47400000005</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165.70815624367538</v>
      </c>
      <c r="C59" s="178">
        <f>C55/C31</f>
        <v>170.50069685690653</v>
      </c>
      <c r="D59" s="178">
        <f>D55/D31</f>
        <v>195.86929948283969</v>
      </c>
      <c r="E59" s="178">
        <f>E55/E31</f>
        <v>201.51165072357125</v>
      </c>
      <c r="F59" s="178">
        <f>F55/F31</f>
        <v>166.85156433780287</v>
      </c>
      <c r="G59" s="176">
        <f>AVERAGE(B59:F59)</f>
        <v>180.08827352895915</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90973.777777777781</v>
      </c>
      <c r="C63" s="177">
        <f t="shared" ref="C63:F63" si="1">C55/C43</f>
        <v>91615.707777777774</v>
      </c>
      <c r="D63" s="177">
        <f t="shared" si="1"/>
        <v>89274.428571428565</v>
      </c>
      <c r="E63" s="177">
        <f t="shared" si="1"/>
        <v>98587.56</v>
      </c>
      <c r="F63" s="177">
        <f t="shared" si="1"/>
        <v>88660.75</v>
      </c>
      <c r="G63" s="176">
        <f>AVERAGE(B63:F63)</f>
        <v>91822.444825396829</v>
      </c>
    </row>
  </sheetData>
  <phoneticPr fontId="2" type="noConversion"/>
  <printOptions horizontalCentered="1" verticalCentered="1"/>
  <pageMargins left="0.75" right="0.75" top="0.5" bottom="0.55000000000000004" header="0.5" footer="0.2"/>
  <pageSetup scale="98"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F36" sqref="F36"/>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129" t="s">
        <v>16</v>
      </c>
      <c r="C1" s="128"/>
      <c r="D1" s="128"/>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269</v>
      </c>
      <c r="C5" s="134">
        <v>270</v>
      </c>
      <c r="D5" s="134">
        <v>253</v>
      </c>
      <c r="E5" s="134">
        <v>245</v>
      </c>
      <c r="F5" s="134">
        <v>274</v>
      </c>
      <c r="G5" s="136">
        <f>AVERAGE(B5:F5)</f>
        <v>262.2</v>
      </c>
    </row>
    <row r="6" spans="1:8" x14ac:dyDescent="0.25">
      <c r="A6" s="133" t="s">
        <v>3</v>
      </c>
      <c r="B6" s="135">
        <v>47</v>
      </c>
      <c r="C6" s="134">
        <v>47</v>
      </c>
      <c r="D6" s="134">
        <v>47</v>
      </c>
      <c r="E6" s="134">
        <v>51</v>
      </c>
      <c r="F6" s="134">
        <v>58</v>
      </c>
      <c r="G6" s="136">
        <f>AVERAGE(B6:F6)</f>
        <v>50</v>
      </c>
    </row>
    <row r="7" spans="1:8" x14ac:dyDescent="0.25">
      <c r="A7" s="115" t="s">
        <v>4</v>
      </c>
      <c r="B7" s="116">
        <f>SUM(B5:B6)</f>
        <v>316</v>
      </c>
      <c r="C7" s="116">
        <f>SUM(C5:C6)</f>
        <v>317</v>
      </c>
      <c r="D7" s="116">
        <f>SUM(D5:D6)</f>
        <v>300</v>
      </c>
      <c r="E7" s="117">
        <f>SUM(E5:E6)</f>
        <v>296</v>
      </c>
      <c r="F7" s="117">
        <f>SUM(F5:F6)</f>
        <v>332</v>
      </c>
      <c r="G7" s="119">
        <f>AVERAGE(B7:F7)</f>
        <v>312.2</v>
      </c>
    </row>
    <row r="8" spans="1:8" ht="13.8" thickBot="1" x14ac:dyDescent="0.3">
      <c r="A8" s="137" t="s">
        <v>47</v>
      </c>
      <c r="B8" s="138">
        <f>B5+(B6/3)</f>
        <v>284.66666666666669</v>
      </c>
      <c r="C8" s="138">
        <f>C5+(C6/3)</f>
        <v>285.66666666666669</v>
      </c>
      <c r="D8" s="138">
        <f>D5+(D6/3)</f>
        <v>268.66666666666669</v>
      </c>
      <c r="E8" s="139">
        <f>E5+(E6/3)</f>
        <v>262</v>
      </c>
      <c r="F8" s="139">
        <f>F5+(F6/3)</f>
        <v>293.33333333333331</v>
      </c>
      <c r="G8" s="140">
        <f>AVERAGE(B8:F8)</f>
        <v>278.86666666666667</v>
      </c>
    </row>
    <row r="9" spans="1:8" ht="7.5" customHeight="1" thickBot="1" x14ac:dyDescent="0.3">
      <c r="A9" s="111"/>
      <c r="B9" s="112"/>
      <c r="C9" s="112"/>
      <c r="D9" s="112"/>
      <c r="E9" s="113"/>
      <c r="F9" s="113"/>
      <c r="G9" s="114"/>
    </row>
    <row r="10" spans="1:8" x14ac:dyDescent="0.25">
      <c r="A10" s="131" t="s">
        <v>5</v>
      </c>
      <c r="B10" s="223"/>
      <c r="C10" s="223"/>
      <c r="D10" s="223"/>
      <c r="E10" s="223"/>
      <c r="F10" s="223"/>
      <c r="G10" s="224"/>
    </row>
    <row r="11" spans="1:8" x14ac:dyDescent="0.25">
      <c r="A11" s="133" t="s">
        <v>2</v>
      </c>
      <c r="B11" s="226"/>
      <c r="C11" s="225"/>
      <c r="D11" s="225"/>
      <c r="E11" s="225"/>
      <c r="F11" s="225"/>
      <c r="G11" s="227"/>
    </row>
    <row r="12" spans="1:8" x14ac:dyDescent="0.25">
      <c r="A12" s="133" t="s">
        <v>3</v>
      </c>
      <c r="B12" s="226"/>
      <c r="C12" s="225"/>
      <c r="D12" s="225"/>
      <c r="E12" s="225"/>
      <c r="F12" s="225"/>
      <c r="G12" s="227"/>
    </row>
    <row r="13" spans="1:8" x14ac:dyDescent="0.25">
      <c r="A13" s="115" t="s">
        <v>4</v>
      </c>
      <c r="B13" s="228"/>
      <c r="C13" s="228"/>
      <c r="D13" s="228"/>
      <c r="E13" s="229"/>
      <c r="F13" s="228"/>
      <c r="G13" s="230"/>
    </row>
    <row r="14" spans="1:8" ht="13.8" thickBot="1" x14ac:dyDescent="0.3">
      <c r="A14" s="141" t="s">
        <v>47</v>
      </c>
      <c r="B14" s="249"/>
      <c r="C14" s="249"/>
      <c r="D14" s="249"/>
      <c r="E14" s="250"/>
      <c r="F14" s="249"/>
      <c r="G14" s="233"/>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30</v>
      </c>
      <c r="C18" s="134">
        <v>37</v>
      </c>
      <c r="D18" s="134">
        <v>36</v>
      </c>
      <c r="E18" s="134">
        <v>40</v>
      </c>
      <c r="F18" s="134">
        <v>43</v>
      </c>
      <c r="G18" s="147">
        <f>AVERAGE(B18:F18)</f>
        <v>37.200000000000003</v>
      </c>
    </row>
    <row r="19" spans="1:8" x14ac:dyDescent="0.25">
      <c r="A19" s="148" t="s">
        <v>99</v>
      </c>
      <c r="B19" s="219"/>
      <c r="C19" s="219"/>
      <c r="D19" s="219"/>
      <c r="E19" s="219"/>
      <c r="F19" s="219"/>
      <c r="G19" s="220"/>
    </row>
    <row r="20" spans="1:8" ht="13.8" thickBot="1" x14ac:dyDescent="0.3">
      <c r="A20" s="151" t="s">
        <v>4</v>
      </c>
      <c r="B20" s="181">
        <f>B19+B18</f>
        <v>30</v>
      </c>
      <c r="C20" s="181">
        <f t="shared" ref="C20:F20" si="0">C19+C18</f>
        <v>37</v>
      </c>
      <c r="D20" s="181">
        <f t="shared" si="0"/>
        <v>36</v>
      </c>
      <c r="E20" s="181">
        <f t="shared" si="0"/>
        <v>40</v>
      </c>
      <c r="F20" s="181">
        <f t="shared" si="0"/>
        <v>43</v>
      </c>
      <c r="G20" s="153">
        <f>AVERAGE(B20:F20)</f>
        <v>37.200000000000003</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10.533333333333333</v>
      </c>
      <c r="C24" s="156">
        <f>C7/C18</f>
        <v>8.5675675675675684</v>
      </c>
      <c r="D24" s="156">
        <f>D7/D18</f>
        <v>8.3333333333333339</v>
      </c>
      <c r="E24" s="156">
        <f>E7/E18</f>
        <v>7.4</v>
      </c>
      <c r="F24" s="156">
        <f>F7/F18</f>
        <v>7.7209302325581399</v>
      </c>
      <c r="G24" s="147">
        <f>AVERAGE(B24:F24)</f>
        <v>8.5110328933584753</v>
      </c>
    </row>
    <row r="25" spans="1:8" ht="13.8" thickBot="1" x14ac:dyDescent="0.3">
      <c r="A25" s="157" t="s">
        <v>100</v>
      </c>
      <c r="B25" s="235"/>
      <c r="C25" s="235"/>
      <c r="D25" s="235"/>
      <c r="E25" s="235"/>
      <c r="F25" s="235"/>
      <c r="G25" s="222"/>
    </row>
    <row r="26" spans="1:8" ht="9.9" customHeight="1" thickBot="1" x14ac:dyDescent="0.3">
      <c r="A26" s="160"/>
      <c r="B26" s="160"/>
      <c r="C26" s="160"/>
      <c r="D26" s="160"/>
      <c r="E26" s="160"/>
      <c r="F26" s="160"/>
      <c r="G26" s="160"/>
      <c r="H26" s="160"/>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99">
        <v>9281</v>
      </c>
      <c r="C29" s="163">
        <v>9100</v>
      </c>
      <c r="D29" s="163">
        <v>9055</v>
      </c>
      <c r="E29" s="163">
        <v>8850</v>
      </c>
      <c r="F29" s="163">
        <v>9094</v>
      </c>
      <c r="G29" s="164">
        <f>AVERAGE(B29:F29)</f>
        <v>9076</v>
      </c>
    </row>
    <row r="30" spans="1:8" x14ac:dyDescent="0.25">
      <c r="A30" s="162" t="s">
        <v>9</v>
      </c>
      <c r="B30" s="199">
        <v>88</v>
      </c>
      <c r="C30" s="163">
        <v>22</v>
      </c>
      <c r="D30" s="163">
        <v>17</v>
      </c>
      <c r="E30" s="163">
        <v>28</v>
      </c>
      <c r="F30" s="163">
        <v>13</v>
      </c>
      <c r="G30" s="164">
        <f>AVERAGE(B30:F30)</f>
        <v>33.6</v>
      </c>
    </row>
    <row r="31" spans="1:8" ht="13.8" thickBot="1" x14ac:dyDescent="0.3">
      <c r="A31" s="124" t="s">
        <v>4</v>
      </c>
      <c r="B31" s="127">
        <f>SUM(B29:B30)</f>
        <v>9369</v>
      </c>
      <c r="C31" s="127">
        <f>SUM(C29:C30)</f>
        <v>9122</v>
      </c>
      <c r="D31" s="127">
        <f>SUM(D29:D30)</f>
        <v>9072</v>
      </c>
      <c r="E31" s="127">
        <f>SUM(E29:E30)</f>
        <v>8878</v>
      </c>
      <c r="F31" s="127">
        <f>SUM(F29:F30)</f>
        <v>9107</v>
      </c>
      <c r="G31" s="126">
        <f>AVERAGE(B31:F31)</f>
        <v>9109.6</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25.7</v>
      </c>
      <c r="C35" s="165">
        <v>23.2</v>
      </c>
      <c r="D35" s="165">
        <v>25.4</v>
      </c>
      <c r="E35" s="258">
        <v>25.02</v>
      </c>
      <c r="F35" s="258">
        <v>25.7</v>
      </c>
      <c r="G35" s="147">
        <f>AVERAGE(B35:F35)</f>
        <v>25.003999999999998</v>
      </c>
    </row>
    <row r="36" spans="1:8" ht="13.8" thickBot="1" x14ac:dyDescent="0.3">
      <c r="A36" s="166" t="s">
        <v>9</v>
      </c>
      <c r="B36" s="167">
        <v>8</v>
      </c>
      <c r="C36" s="221"/>
      <c r="D36" s="221"/>
      <c r="E36" s="221"/>
      <c r="F36" s="221"/>
      <c r="G36" s="159">
        <f>AVERAGE(B36:F36)</f>
        <v>8</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13</v>
      </c>
      <c r="C40" s="134">
        <v>13</v>
      </c>
      <c r="D40" s="134">
        <v>13</v>
      </c>
      <c r="E40" s="134">
        <v>15</v>
      </c>
      <c r="F40" s="134">
        <v>13</v>
      </c>
      <c r="G40" s="147">
        <f>AVERAGE(B40:F40)</f>
        <v>13.4</v>
      </c>
    </row>
    <row r="41" spans="1:8" x14ac:dyDescent="0.25">
      <c r="A41" s="162" t="s">
        <v>3</v>
      </c>
      <c r="B41" s="134">
        <v>1</v>
      </c>
      <c r="C41" s="134">
        <v>2</v>
      </c>
      <c r="D41" s="134">
        <v>2</v>
      </c>
      <c r="E41" s="134">
        <v>2</v>
      </c>
      <c r="F41" s="134">
        <v>4</v>
      </c>
      <c r="G41" s="147">
        <f>AVERAGE(B41:F41)</f>
        <v>2.2000000000000002</v>
      </c>
    </row>
    <row r="42" spans="1:8" x14ac:dyDescent="0.25">
      <c r="A42" s="115" t="s">
        <v>4</v>
      </c>
      <c r="B42" s="116">
        <f>SUM(B40:B41)</f>
        <v>14</v>
      </c>
      <c r="C42" s="116">
        <f>SUM(C40:C41)</f>
        <v>15</v>
      </c>
      <c r="D42" s="116">
        <f>SUM(D40:D41)</f>
        <v>15</v>
      </c>
      <c r="E42" s="116">
        <f>SUM(E40:E41)</f>
        <v>17</v>
      </c>
      <c r="F42" s="116">
        <f>SUM(F40:F41)</f>
        <v>17</v>
      </c>
      <c r="G42" s="119">
        <f>AVERAGE(B42:F42)</f>
        <v>15.6</v>
      </c>
    </row>
    <row r="43" spans="1:8" ht="13.8" thickBot="1" x14ac:dyDescent="0.3">
      <c r="A43" s="141" t="s">
        <v>48</v>
      </c>
      <c r="B43" s="142">
        <f>B40+(B41/3)</f>
        <v>13.333333333333334</v>
      </c>
      <c r="C43" s="142">
        <f>C40+(C41/3)</f>
        <v>13.666666666666666</v>
      </c>
      <c r="D43" s="142">
        <f>D40+(D41/3)</f>
        <v>13.666666666666666</v>
      </c>
      <c r="E43" s="142">
        <f>E40+(E41/3)</f>
        <v>15.666666666666666</v>
      </c>
      <c r="F43" s="142">
        <f>F40+(F41/3)</f>
        <v>14.333333333333334</v>
      </c>
      <c r="G43" s="169">
        <f>AVERAGE(B43:F43)</f>
        <v>14.133333333333331</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21.35</v>
      </c>
      <c r="C47" s="158">
        <f>(C8+C14)/C43</f>
        <v>20.902439024390247</v>
      </c>
      <c r="D47" s="158">
        <f>(D8+D14)/D43</f>
        <v>19.658536585365855</v>
      </c>
      <c r="E47" s="158">
        <f>(E8+E14)/E43</f>
        <v>16.723404255319149</v>
      </c>
      <c r="F47" s="158">
        <f>(F8+F14)/F43</f>
        <v>20.465116279069765</v>
      </c>
      <c r="G47" s="159">
        <f>AVERAGE(B47:F47)</f>
        <v>19.819899228829005</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702.67499999999995</v>
      </c>
      <c r="C51" s="158">
        <f>C31/C43</f>
        <v>667.46341463414637</v>
      </c>
      <c r="D51" s="158">
        <f>D31/D43</f>
        <v>663.80487804878055</v>
      </c>
      <c r="E51" s="158">
        <f>E31/E43</f>
        <v>566.68085106382978</v>
      </c>
      <c r="F51" s="158">
        <f>F31/F43</f>
        <v>635.37209302325584</v>
      </c>
      <c r="G51" s="159">
        <f>AVERAGE(B51:F51)</f>
        <v>647.19924735400241</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f>1251288.22+69494.36</f>
        <v>1320782.58</v>
      </c>
      <c r="C55" s="175">
        <f>1265079.09+92114</f>
        <v>1357193.09</v>
      </c>
      <c r="D55" s="175">
        <v>1342488</v>
      </c>
      <c r="E55" s="175">
        <v>1426774</v>
      </c>
      <c r="F55" s="175">
        <v>1450012</v>
      </c>
      <c r="G55" s="176">
        <f>AVERAGE(B55:F55)</f>
        <v>1379449.9339999999</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140.97369836695486</v>
      </c>
      <c r="C59" s="178">
        <f>C55/C31</f>
        <v>148.78240407805308</v>
      </c>
      <c r="D59" s="178">
        <f>D55/D31</f>
        <v>147.9814814814815</v>
      </c>
      <c r="E59" s="178">
        <f>E55/E31</f>
        <v>160.70894345573328</v>
      </c>
      <c r="F59" s="178">
        <f>F55/F31</f>
        <v>159.21950148237619</v>
      </c>
      <c r="G59" s="176">
        <f>AVERAGE(B59:F59)</f>
        <v>151.53320577291979</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99058.693499999994</v>
      </c>
      <c r="C63" s="177">
        <f t="shared" ref="C63:F63" si="1">C55/C43</f>
        <v>99306.811463414648</v>
      </c>
      <c r="D63" s="177">
        <f t="shared" si="1"/>
        <v>98230.829268292684</v>
      </c>
      <c r="E63" s="177">
        <f t="shared" si="1"/>
        <v>91070.680851063837</v>
      </c>
      <c r="F63" s="177">
        <f t="shared" si="1"/>
        <v>101163.62790697673</v>
      </c>
      <c r="G63" s="176">
        <f>AVERAGE(B63:F63)</f>
        <v>97766.128597949588</v>
      </c>
    </row>
  </sheetData>
  <phoneticPr fontId="2" type="noConversion"/>
  <printOptions horizontalCentered="1" verticalCentered="1"/>
  <pageMargins left="0.75" right="0.75" top="0.5" bottom="0.55000000000000004" header="0.5" footer="0.2"/>
  <pageSetup scale="98"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F36" sqref="F36"/>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129" t="s">
        <v>24</v>
      </c>
      <c r="C1" s="128"/>
      <c r="D1" s="128"/>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135</v>
      </c>
      <c r="C5" s="134">
        <v>151</v>
      </c>
      <c r="D5" s="134">
        <v>155</v>
      </c>
      <c r="E5" s="134">
        <v>158</v>
      </c>
      <c r="F5" s="134">
        <v>177</v>
      </c>
      <c r="G5" s="136">
        <f>AVERAGE(B5:F5)</f>
        <v>155.19999999999999</v>
      </c>
    </row>
    <row r="6" spans="1:8" x14ac:dyDescent="0.25">
      <c r="A6" s="133" t="s">
        <v>3</v>
      </c>
      <c r="B6" s="135">
        <v>24</v>
      </c>
      <c r="C6" s="134">
        <v>27</v>
      </c>
      <c r="D6" s="134">
        <v>24</v>
      </c>
      <c r="E6" s="134">
        <v>24</v>
      </c>
      <c r="F6" s="134">
        <v>28</v>
      </c>
      <c r="G6" s="136">
        <f>AVERAGE(B6:F6)</f>
        <v>25.4</v>
      </c>
    </row>
    <row r="7" spans="1:8" x14ac:dyDescent="0.25">
      <c r="A7" s="115" t="s">
        <v>4</v>
      </c>
      <c r="B7" s="116">
        <f>SUM(B5:B6)</f>
        <v>159</v>
      </c>
      <c r="C7" s="116">
        <f>SUM(C5:C6)</f>
        <v>178</v>
      </c>
      <c r="D7" s="116">
        <f>SUM(D5:D6)</f>
        <v>179</v>
      </c>
      <c r="E7" s="117">
        <f>SUM(E5:E6)</f>
        <v>182</v>
      </c>
      <c r="F7" s="117">
        <f>SUM(F5:F6)</f>
        <v>205</v>
      </c>
      <c r="G7" s="119">
        <f>AVERAGE(B7:F7)</f>
        <v>180.6</v>
      </c>
    </row>
    <row r="8" spans="1:8" ht="13.8" thickBot="1" x14ac:dyDescent="0.3">
      <c r="A8" s="137" t="s">
        <v>47</v>
      </c>
      <c r="B8" s="138">
        <f>B5+(B6/3)</f>
        <v>143</v>
      </c>
      <c r="C8" s="138">
        <f>C5+(C6/3)</f>
        <v>160</v>
      </c>
      <c r="D8" s="138">
        <f>D5+(D6/3)</f>
        <v>163</v>
      </c>
      <c r="E8" s="139">
        <f>E5+(E6/3)</f>
        <v>166</v>
      </c>
      <c r="F8" s="139">
        <f>F5+(F6/3)</f>
        <v>186.33333333333334</v>
      </c>
      <c r="G8" s="140">
        <f>AVERAGE(B8:F8)</f>
        <v>163.66666666666669</v>
      </c>
    </row>
    <row r="9" spans="1:8" ht="7.5" customHeight="1" thickBot="1" x14ac:dyDescent="0.3">
      <c r="A9" s="111"/>
      <c r="B9" s="112"/>
      <c r="C9" s="112"/>
      <c r="D9" s="112"/>
      <c r="E9" s="113"/>
      <c r="F9" s="113"/>
      <c r="G9" s="114"/>
    </row>
    <row r="10" spans="1:8" x14ac:dyDescent="0.25">
      <c r="A10" s="131" t="s">
        <v>5</v>
      </c>
      <c r="B10" s="223"/>
      <c r="C10" s="223"/>
      <c r="D10" s="223"/>
      <c r="E10" s="223"/>
      <c r="F10" s="223"/>
      <c r="G10" s="224"/>
    </row>
    <row r="11" spans="1:8" x14ac:dyDescent="0.25">
      <c r="A11" s="133" t="s">
        <v>2</v>
      </c>
      <c r="B11" s="226"/>
      <c r="C11" s="225"/>
      <c r="D11" s="225"/>
      <c r="E11" s="225"/>
      <c r="F11" s="225"/>
      <c r="G11" s="227"/>
    </row>
    <row r="12" spans="1:8" x14ac:dyDescent="0.25">
      <c r="A12" s="133" t="s">
        <v>3</v>
      </c>
      <c r="B12" s="226"/>
      <c r="C12" s="225"/>
      <c r="D12" s="225"/>
      <c r="E12" s="225"/>
      <c r="F12" s="225"/>
      <c r="G12" s="227"/>
    </row>
    <row r="13" spans="1:8" x14ac:dyDescent="0.25">
      <c r="A13" s="115" t="s">
        <v>4</v>
      </c>
      <c r="B13" s="228"/>
      <c r="C13" s="228"/>
      <c r="D13" s="228"/>
      <c r="E13" s="229"/>
      <c r="F13" s="228"/>
      <c r="G13" s="230"/>
    </row>
    <row r="14" spans="1:8" ht="13.8" thickBot="1" x14ac:dyDescent="0.3">
      <c r="A14" s="141" t="s">
        <v>47</v>
      </c>
      <c r="B14" s="249"/>
      <c r="C14" s="249"/>
      <c r="D14" s="249"/>
      <c r="E14" s="250"/>
      <c r="F14" s="249"/>
      <c r="G14" s="233"/>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29</v>
      </c>
      <c r="C18" s="196">
        <v>19</v>
      </c>
      <c r="D18" s="196">
        <v>32</v>
      </c>
      <c r="E18" s="196">
        <v>23</v>
      </c>
      <c r="F18" s="196">
        <v>39</v>
      </c>
      <c r="G18" s="147">
        <f>AVERAGE(B18:F18)</f>
        <v>28.4</v>
      </c>
    </row>
    <row r="19" spans="1:8" x14ac:dyDescent="0.25">
      <c r="A19" s="148" t="s">
        <v>99</v>
      </c>
      <c r="B19" s="219"/>
      <c r="C19" s="219"/>
      <c r="D19" s="219"/>
      <c r="E19" s="219"/>
      <c r="F19" s="219"/>
      <c r="G19" s="220"/>
    </row>
    <row r="20" spans="1:8" ht="13.8" thickBot="1" x14ac:dyDescent="0.3">
      <c r="A20" s="151" t="s">
        <v>4</v>
      </c>
      <c r="B20" s="181">
        <f>B19+B18</f>
        <v>29</v>
      </c>
      <c r="C20" s="181">
        <f t="shared" ref="C20:F20" si="0">C19+C18</f>
        <v>19</v>
      </c>
      <c r="D20" s="181">
        <f t="shared" si="0"/>
        <v>32</v>
      </c>
      <c r="E20" s="181">
        <f t="shared" si="0"/>
        <v>23</v>
      </c>
      <c r="F20" s="181">
        <f t="shared" si="0"/>
        <v>39</v>
      </c>
      <c r="G20" s="153">
        <f>AVERAGE(B20:F20)</f>
        <v>28.4</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5.4827586206896548</v>
      </c>
      <c r="C24" s="156">
        <f>C7/C18</f>
        <v>9.3684210526315788</v>
      </c>
      <c r="D24" s="156">
        <f>D7/D18</f>
        <v>5.59375</v>
      </c>
      <c r="E24" s="156">
        <f>E7/E18</f>
        <v>7.9130434782608692</v>
      </c>
      <c r="F24" s="156">
        <f>F7/F18</f>
        <v>5.2564102564102564</v>
      </c>
      <c r="G24" s="147">
        <f>AVERAGE(B24:F24)</f>
        <v>6.7228766815984713</v>
      </c>
    </row>
    <row r="25" spans="1:8" ht="13.8" thickBot="1" x14ac:dyDescent="0.3">
      <c r="A25" s="157" t="s">
        <v>100</v>
      </c>
      <c r="B25" s="235" t="s">
        <v>37</v>
      </c>
      <c r="C25" s="235" t="s">
        <v>37</v>
      </c>
      <c r="D25" s="235" t="s">
        <v>37</v>
      </c>
      <c r="E25" s="235" t="s">
        <v>37</v>
      </c>
      <c r="F25" s="235" t="s">
        <v>37</v>
      </c>
      <c r="G25" s="222"/>
    </row>
    <row r="26" spans="1:8" ht="9.9" customHeight="1" thickBot="1" x14ac:dyDescent="0.3">
      <c r="A26" s="160"/>
      <c r="B26" s="160"/>
      <c r="C26" s="160"/>
      <c r="D26" s="160"/>
      <c r="E26" s="160"/>
      <c r="F26" s="160"/>
      <c r="G26" s="160"/>
      <c r="H26" s="160"/>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99">
        <v>3973</v>
      </c>
      <c r="C29" s="163">
        <v>4240</v>
      </c>
      <c r="D29" s="163">
        <v>4043</v>
      </c>
      <c r="E29" s="163">
        <v>3968</v>
      </c>
      <c r="F29" s="163">
        <v>4280</v>
      </c>
      <c r="G29" s="164">
        <f>AVERAGE(B29:F29)</f>
        <v>4100.8</v>
      </c>
    </row>
    <row r="30" spans="1:8" x14ac:dyDescent="0.25">
      <c r="A30" s="162" t="s">
        <v>9</v>
      </c>
      <c r="B30" s="199">
        <v>3</v>
      </c>
      <c r="C30" s="163">
        <v>3</v>
      </c>
      <c r="D30" s="163">
        <v>15</v>
      </c>
      <c r="E30" s="163">
        <v>6</v>
      </c>
      <c r="F30" s="163">
        <v>24</v>
      </c>
      <c r="G30" s="164">
        <f>AVERAGE(B30:F30)</f>
        <v>10.199999999999999</v>
      </c>
    </row>
    <row r="31" spans="1:8" ht="13.8" thickBot="1" x14ac:dyDescent="0.3">
      <c r="A31" s="124" t="s">
        <v>4</v>
      </c>
      <c r="B31" s="127">
        <f>SUM(B29:B30)</f>
        <v>3976</v>
      </c>
      <c r="C31" s="127">
        <f>SUM(C29:C30)</f>
        <v>4243</v>
      </c>
      <c r="D31" s="127">
        <f>SUM(D29:D30)</f>
        <v>4058</v>
      </c>
      <c r="E31" s="127">
        <f>SUM(E29:E30)</f>
        <v>3974</v>
      </c>
      <c r="F31" s="127">
        <f>SUM(F29:F30)</f>
        <v>4304</v>
      </c>
      <c r="G31" s="126">
        <f>AVERAGE(B31:F31)</f>
        <v>4111</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22</v>
      </c>
      <c r="C35" s="165">
        <v>21.7</v>
      </c>
      <c r="D35" s="165">
        <v>22.3</v>
      </c>
      <c r="E35" s="165">
        <v>21.7</v>
      </c>
      <c r="F35" s="165">
        <v>24.6</v>
      </c>
      <c r="G35" s="147">
        <f>AVERAGE(B35:F35)</f>
        <v>22.46</v>
      </c>
    </row>
    <row r="36" spans="1:8" ht="13.8" thickBot="1" x14ac:dyDescent="0.3">
      <c r="A36" s="166" t="s">
        <v>9</v>
      </c>
      <c r="B36" s="221"/>
      <c r="C36" s="221"/>
      <c r="D36" s="221"/>
      <c r="E36" s="221"/>
      <c r="F36" s="167">
        <v>6</v>
      </c>
      <c r="G36" s="159">
        <f>AVERAGE(B36:F36)</f>
        <v>6</v>
      </c>
    </row>
    <row r="37" spans="1:8" ht="9.9" customHeight="1" thickBot="1" x14ac:dyDescent="0.3">
      <c r="A37" s="168"/>
      <c r="B37" s="200"/>
      <c r="C37" s="200"/>
      <c r="D37" s="200"/>
      <c r="E37" s="200"/>
      <c r="F37" s="200"/>
      <c r="G37" s="200"/>
      <c r="H37" s="200"/>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7</v>
      </c>
      <c r="C40" s="134">
        <v>7</v>
      </c>
      <c r="D40" s="134">
        <v>6</v>
      </c>
      <c r="E40" s="134">
        <v>8</v>
      </c>
      <c r="F40" s="134">
        <v>8</v>
      </c>
      <c r="G40" s="147">
        <f>AVERAGE(B40:F40)</f>
        <v>7.2</v>
      </c>
    </row>
    <row r="41" spans="1:8" x14ac:dyDescent="0.25">
      <c r="A41" s="162" t="s">
        <v>3</v>
      </c>
      <c r="B41" s="134">
        <v>6</v>
      </c>
      <c r="C41" s="134">
        <v>7</v>
      </c>
      <c r="D41" s="134">
        <v>7</v>
      </c>
      <c r="E41" s="134">
        <v>4</v>
      </c>
      <c r="F41" s="134">
        <v>3</v>
      </c>
      <c r="G41" s="147">
        <f>AVERAGE(B41:F41)</f>
        <v>5.4</v>
      </c>
    </row>
    <row r="42" spans="1:8" x14ac:dyDescent="0.25">
      <c r="A42" s="115" t="s">
        <v>4</v>
      </c>
      <c r="B42" s="116">
        <f>SUM(B40:B41)</f>
        <v>13</v>
      </c>
      <c r="C42" s="116">
        <f>SUM(C40:C41)</f>
        <v>14</v>
      </c>
      <c r="D42" s="116">
        <f>SUM(D40:D41)</f>
        <v>13</v>
      </c>
      <c r="E42" s="116">
        <f>SUM(E40:E41)</f>
        <v>12</v>
      </c>
      <c r="F42" s="116">
        <f>SUM(F40:F41)</f>
        <v>11</v>
      </c>
      <c r="G42" s="119">
        <f>AVERAGE(B42:F42)</f>
        <v>12.6</v>
      </c>
    </row>
    <row r="43" spans="1:8" ht="13.8" thickBot="1" x14ac:dyDescent="0.3">
      <c r="A43" s="141" t="s">
        <v>48</v>
      </c>
      <c r="B43" s="142">
        <f>B40+(B41/3)</f>
        <v>9</v>
      </c>
      <c r="C43" s="142">
        <f>C40+(C41/3)</f>
        <v>9.3333333333333339</v>
      </c>
      <c r="D43" s="142">
        <f>D40+(D41/3)</f>
        <v>8.3333333333333339</v>
      </c>
      <c r="E43" s="142">
        <f>E40+(E41/3)</f>
        <v>9.3333333333333339</v>
      </c>
      <c r="F43" s="142">
        <f>F40+(F41/3)</f>
        <v>9</v>
      </c>
      <c r="G43" s="169">
        <f>AVERAGE(B43:F43)</f>
        <v>9.0000000000000018</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 + B14)/B43</f>
        <v>15.888888888888889</v>
      </c>
      <c r="C47" s="158">
        <f>(C8 + C14)/C43</f>
        <v>17.142857142857142</v>
      </c>
      <c r="D47" s="158">
        <f>(D8 + D14)/D43</f>
        <v>19.559999999999999</v>
      </c>
      <c r="E47" s="158">
        <f>(E8 + E14)/E43</f>
        <v>17.785714285714285</v>
      </c>
      <c r="F47" s="158">
        <f>(F8 + F14)/F43</f>
        <v>20.703703703703706</v>
      </c>
      <c r="G47" s="159">
        <f>AVERAGE(B47:F47)</f>
        <v>18.216232804232803</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441.77777777777777</v>
      </c>
      <c r="C51" s="158">
        <f>C31/C43</f>
        <v>454.60714285714283</v>
      </c>
      <c r="D51" s="158">
        <f>D31/D43</f>
        <v>486.96</v>
      </c>
      <c r="E51" s="158">
        <f>E31/E43</f>
        <v>425.78571428571428</v>
      </c>
      <c r="F51" s="158">
        <f>F31/F43</f>
        <v>478.22222222222223</v>
      </c>
      <c r="G51" s="159">
        <f>AVERAGE(B51:F51)</f>
        <v>457.47057142857136</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f>715735.66+24848.68</f>
        <v>740584.34000000008</v>
      </c>
      <c r="C55" s="175">
        <f>727409.8+29569.07</f>
        <v>756978.87</v>
      </c>
      <c r="D55" s="175">
        <v>766350</v>
      </c>
      <c r="E55" s="175">
        <v>1098884</v>
      </c>
      <c r="F55" s="175">
        <v>807723</v>
      </c>
      <c r="G55" s="176">
        <f>AVERAGE(B55:F55)</f>
        <v>834104.04200000002</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186.26366700201208</v>
      </c>
      <c r="C59" s="178">
        <f>C55/C31</f>
        <v>178.40652132924816</v>
      </c>
      <c r="D59" s="178">
        <f>D55/D31</f>
        <v>188.84918679152292</v>
      </c>
      <c r="E59" s="178">
        <f>E55/E31</f>
        <v>276.51836940110718</v>
      </c>
      <c r="F59" s="178">
        <f>F55/F31</f>
        <v>187.66798327137548</v>
      </c>
      <c r="G59" s="176">
        <f>AVERAGE(B59:F59)</f>
        <v>203.54114555905318</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82287.1488888889</v>
      </c>
      <c r="C63" s="177">
        <f t="shared" ref="C63:F63" si="1">C55/C43</f>
        <v>81104.87892857143</v>
      </c>
      <c r="D63" s="177">
        <f t="shared" si="1"/>
        <v>91962</v>
      </c>
      <c r="E63" s="177">
        <f t="shared" si="1"/>
        <v>117737.57142857142</v>
      </c>
      <c r="F63" s="177">
        <f t="shared" si="1"/>
        <v>89747</v>
      </c>
      <c r="G63" s="176">
        <f>AVERAGE(B63:F63)</f>
        <v>92567.719849206347</v>
      </c>
    </row>
  </sheetData>
  <phoneticPr fontId="2" type="noConversion"/>
  <printOptions horizontalCentered="1" verticalCentered="1"/>
  <pageMargins left="0.75" right="0.75" top="0.5" bottom="0.55000000000000004" header="0.5" footer="0.2"/>
  <pageSetup scale="98"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D16" sqref="D16"/>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327" t="s">
        <v>53</v>
      </c>
      <c r="C1" s="329"/>
      <c r="D1" s="329"/>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289</v>
      </c>
      <c r="C5" s="134">
        <f>237+46</f>
        <v>283</v>
      </c>
      <c r="D5" s="134">
        <v>274</v>
      </c>
      <c r="E5" s="134">
        <v>257</v>
      </c>
      <c r="F5" s="134">
        <v>270</v>
      </c>
      <c r="G5" s="136">
        <f>AVERAGE(B5:F5)</f>
        <v>274.60000000000002</v>
      </c>
    </row>
    <row r="6" spans="1:8" x14ac:dyDescent="0.25">
      <c r="A6" s="133" t="s">
        <v>3</v>
      </c>
      <c r="B6" s="135">
        <v>62</v>
      </c>
      <c r="C6" s="134">
        <f>28+27</f>
        <v>55</v>
      </c>
      <c r="D6" s="134">
        <v>46</v>
      </c>
      <c r="E6" s="134">
        <v>34</v>
      </c>
      <c r="F6" s="134">
        <v>57</v>
      </c>
      <c r="G6" s="136">
        <f>AVERAGE(B6:F6)</f>
        <v>50.8</v>
      </c>
    </row>
    <row r="7" spans="1:8" x14ac:dyDescent="0.25">
      <c r="A7" s="115" t="s">
        <v>4</v>
      </c>
      <c r="B7" s="116">
        <f>SUM(B5:B6)</f>
        <v>351</v>
      </c>
      <c r="C7" s="116">
        <f>SUM(C5:C6)</f>
        <v>338</v>
      </c>
      <c r="D7" s="116">
        <f>SUM(D5:D6)</f>
        <v>320</v>
      </c>
      <c r="E7" s="117">
        <f>SUM(E5:E6)</f>
        <v>291</v>
      </c>
      <c r="F7" s="117">
        <f>SUM(F5:F6)</f>
        <v>327</v>
      </c>
      <c r="G7" s="119">
        <f>AVERAGE(B7:F7)</f>
        <v>325.39999999999998</v>
      </c>
    </row>
    <row r="8" spans="1:8" ht="13.8" thickBot="1" x14ac:dyDescent="0.3">
      <c r="A8" s="137" t="s">
        <v>47</v>
      </c>
      <c r="B8" s="138">
        <f>B5+(B6/3)</f>
        <v>309.66666666666669</v>
      </c>
      <c r="C8" s="138">
        <f>C5+(C6/3)</f>
        <v>301.33333333333331</v>
      </c>
      <c r="D8" s="138">
        <f>D5+(D6/3)</f>
        <v>289.33333333333331</v>
      </c>
      <c r="E8" s="139">
        <f>E5+(E6/3)</f>
        <v>268.33333333333331</v>
      </c>
      <c r="F8" s="139">
        <f>F5+(F6/3)</f>
        <v>289</v>
      </c>
      <c r="G8" s="140">
        <f>AVERAGE(B8:F8)</f>
        <v>291.5333333333333</v>
      </c>
    </row>
    <row r="9" spans="1:8" ht="7.5" customHeight="1" thickBot="1" x14ac:dyDescent="0.3">
      <c r="A9" s="111"/>
      <c r="B9" s="112"/>
      <c r="C9" s="112"/>
      <c r="D9" s="112"/>
      <c r="E9" s="113"/>
      <c r="F9" s="113"/>
      <c r="G9" s="114"/>
    </row>
    <row r="10" spans="1:8" x14ac:dyDescent="0.25">
      <c r="A10" s="131" t="s">
        <v>5</v>
      </c>
      <c r="B10" s="223"/>
      <c r="C10" s="223"/>
      <c r="D10" s="223"/>
      <c r="E10" s="223"/>
      <c r="F10" s="223"/>
      <c r="G10" s="224"/>
    </row>
    <row r="11" spans="1:8" x14ac:dyDescent="0.25">
      <c r="A11" s="133" t="s">
        <v>2</v>
      </c>
      <c r="B11" s="226"/>
      <c r="C11" s="225"/>
      <c r="D11" s="225"/>
      <c r="E11" s="225"/>
      <c r="F11" s="225"/>
      <c r="G11" s="227"/>
    </row>
    <row r="12" spans="1:8" x14ac:dyDescent="0.25">
      <c r="A12" s="133" t="s">
        <v>3</v>
      </c>
      <c r="B12" s="226"/>
      <c r="C12" s="225"/>
      <c r="D12" s="225"/>
      <c r="E12" s="225"/>
      <c r="F12" s="225"/>
      <c r="G12" s="227"/>
    </row>
    <row r="13" spans="1:8" x14ac:dyDescent="0.25">
      <c r="A13" s="115" t="s">
        <v>4</v>
      </c>
      <c r="B13" s="228"/>
      <c r="C13" s="228"/>
      <c r="D13" s="228"/>
      <c r="E13" s="229"/>
      <c r="F13" s="228"/>
      <c r="G13" s="230"/>
    </row>
    <row r="14" spans="1:8" ht="13.8" thickBot="1" x14ac:dyDescent="0.3">
      <c r="A14" s="141" t="s">
        <v>47</v>
      </c>
      <c r="B14" s="231"/>
      <c r="C14" s="231"/>
      <c r="D14" s="231"/>
      <c r="E14" s="232"/>
      <c r="F14" s="231"/>
      <c r="G14" s="233"/>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57</v>
      </c>
      <c r="C18" s="134">
        <v>69</v>
      </c>
      <c r="D18" s="134">
        <v>78</v>
      </c>
      <c r="E18" s="134">
        <v>45</v>
      </c>
      <c r="F18" s="134">
        <v>55</v>
      </c>
      <c r="G18" s="147">
        <f>AVERAGE(B18:F18)</f>
        <v>60.8</v>
      </c>
    </row>
    <row r="19" spans="1:8" x14ac:dyDescent="0.25">
      <c r="A19" s="148" t="s">
        <v>99</v>
      </c>
      <c r="B19" s="219"/>
      <c r="C19" s="219"/>
      <c r="D19" s="219"/>
      <c r="E19" s="219"/>
      <c r="F19" s="219"/>
      <c r="G19" s="220"/>
    </row>
    <row r="20" spans="1:8" ht="13.8" thickBot="1" x14ac:dyDescent="0.3">
      <c r="A20" s="151" t="s">
        <v>4</v>
      </c>
      <c r="B20" s="181">
        <f>B19+B18</f>
        <v>57</v>
      </c>
      <c r="C20" s="181">
        <f t="shared" ref="C20:F20" si="0">C19+C18</f>
        <v>69</v>
      </c>
      <c r="D20" s="181">
        <f t="shared" si="0"/>
        <v>78</v>
      </c>
      <c r="E20" s="181">
        <f t="shared" si="0"/>
        <v>45</v>
      </c>
      <c r="F20" s="181">
        <f t="shared" si="0"/>
        <v>55</v>
      </c>
      <c r="G20" s="153">
        <f>AVERAGE(B20:F20)</f>
        <v>60.8</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6.1578947368421053</v>
      </c>
      <c r="C24" s="156">
        <f>C7/C18</f>
        <v>4.8985507246376816</v>
      </c>
      <c r="D24" s="156">
        <f>D7/D18</f>
        <v>4.1025641025641022</v>
      </c>
      <c r="E24" s="156">
        <f>E7/E18</f>
        <v>6.4666666666666668</v>
      </c>
      <c r="F24" s="156">
        <f>F7/F18</f>
        <v>5.9454545454545453</v>
      </c>
      <c r="G24" s="147">
        <f>AVERAGE(B24:F24)</f>
        <v>5.5142261552330201</v>
      </c>
    </row>
    <row r="25" spans="1:8" ht="13.8" thickBot="1" x14ac:dyDescent="0.3">
      <c r="A25" s="157" t="s">
        <v>100</v>
      </c>
      <c r="B25" s="235"/>
      <c r="C25" s="235"/>
      <c r="D25" s="235"/>
      <c r="E25" s="235"/>
      <c r="F25" s="235"/>
      <c r="G25" s="222"/>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8270</v>
      </c>
      <c r="C29" s="163">
        <v>7966</v>
      </c>
      <c r="D29" s="163">
        <v>7042</v>
      </c>
      <c r="E29" s="163">
        <v>6898</v>
      </c>
      <c r="F29" s="163">
        <v>7333</v>
      </c>
      <c r="G29" s="164">
        <f>AVERAGE(B29:F29)</f>
        <v>7501.8</v>
      </c>
    </row>
    <row r="30" spans="1:8" x14ac:dyDescent="0.25">
      <c r="A30" s="162" t="s">
        <v>9</v>
      </c>
      <c r="B30" s="163">
        <v>36</v>
      </c>
      <c r="C30" s="163">
        <v>27</v>
      </c>
      <c r="D30" s="163">
        <v>12</v>
      </c>
      <c r="E30" s="163">
        <v>36</v>
      </c>
      <c r="F30" s="163">
        <v>9</v>
      </c>
      <c r="G30" s="164">
        <f>AVERAGE(B30:F30)</f>
        <v>24</v>
      </c>
    </row>
    <row r="31" spans="1:8" ht="13.8" thickBot="1" x14ac:dyDescent="0.3">
      <c r="A31" s="124" t="s">
        <v>4</v>
      </c>
      <c r="B31" s="125">
        <f>SUM(B29:B30)</f>
        <v>8306</v>
      </c>
      <c r="C31" s="125">
        <f>SUM(C29:C30)</f>
        <v>7993</v>
      </c>
      <c r="D31" s="125">
        <f>SUM(D29:D30)</f>
        <v>7054</v>
      </c>
      <c r="E31" s="125">
        <f>SUM(E29:E30)</f>
        <v>6934</v>
      </c>
      <c r="F31" s="125">
        <f>SUM(F29:F30)</f>
        <v>7342</v>
      </c>
      <c r="G31" s="126">
        <f>AVERAGE(B31:F31)</f>
        <v>7525.8</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20</v>
      </c>
      <c r="C35" s="165">
        <v>18.3</v>
      </c>
      <c r="D35" s="165">
        <v>18.8</v>
      </c>
      <c r="E35" s="165">
        <v>18.899999999999999</v>
      </c>
      <c r="F35" s="165">
        <v>15.4</v>
      </c>
      <c r="G35" s="147">
        <f>AVERAGE(B35:F35)</f>
        <v>18.28</v>
      </c>
    </row>
    <row r="36" spans="1:8" ht="13.8" thickBot="1" x14ac:dyDescent="0.3">
      <c r="A36" s="166" t="s">
        <v>9</v>
      </c>
      <c r="B36" s="221"/>
      <c r="C36" s="221"/>
      <c r="D36" s="221"/>
      <c r="E36" s="167">
        <v>10</v>
      </c>
      <c r="F36" s="167">
        <v>8.1</v>
      </c>
      <c r="G36" s="159">
        <f>AVERAGE(B36:F36)</f>
        <v>9.0500000000000007</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10</v>
      </c>
      <c r="C40" s="134">
        <v>11</v>
      </c>
      <c r="D40" s="134">
        <v>10</v>
      </c>
      <c r="E40" s="134">
        <v>12</v>
      </c>
      <c r="F40" s="134">
        <v>10</v>
      </c>
      <c r="G40" s="147">
        <f>AVERAGE(B40:F40)</f>
        <v>10.6</v>
      </c>
    </row>
    <row r="41" spans="1:8" x14ac:dyDescent="0.25">
      <c r="A41" s="162" t="s">
        <v>3</v>
      </c>
      <c r="B41" s="134">
        <v>5</v>
      </c>
      <c r="C41" s="134">
        <v>4</v>
      </c>
      <c r="D41" s="134">
        <v>2</v>
      </c>
      <c r="E41" s="134">
        <v>1</v>
      </c>
      <c r="F41" s="134">
        <v>4</v>
      </c>
      <c r="G41" s="147">
        <f>AVERAGE(B41:F41)</f>
        <v>3.2</v>
      </c>
    </row>
    <row r="42" spans="1:8" x14ac:dyDescent="0.25">
      <c r="A42" s="115" t="s">
        <v>4</v>
      </c>
      <c r="B42" s="116">
        <f>SUM(B40:B41)</f>
        <v>15</v>
      </c>
      <c r="C42" s="116">
        <f>SUM(C40:C41)</f>
        <v>15</v>
      </c>
      <c r="D42" s="116">
        <f>SUM(D40:D41)</f>
        <v>12</v>
      </c>
      <c r="E42" s="116">
        <f>SUM(E40:E41)</f>
        <v>13</v>
      </c>
      <c r="F42" s="116">
        <f>SUM(F40:F41)</f>
        <v>14</v>
      </c>
      <c r="G42" s="119">
        <f>AVERAGE(B42:F42)</f>
        <v>13.8</v>
      </c>
    </row>
    <row r="43" spans="1:8" ht="13.8" thickBot="1" x14ac:dyDescent="0.3">
      <c r="A43" s="141" t="s">
        <v>48</v>
      </c>
      <c r="B43" s="142">
        <f>B40+(B41/3)</f>
        <v>11.666666666666666</v>
      </c>
      <c r="C43" s="142">
        <f>C40+(C41/3)</f>
        <v>12.333333333333334</v>
      </c>
      <c r="D43" s="142">
        <f>D40+(D41/3)</f>
        <v>10.666666666666666</v>
      </c>
      <c r="E43" s="142">
        <f>E40+(E41/3)</f>
        <v>12.333333333333334</v>
      </c>
      <c r="F43" s="142">
        <f>F40+(F41/3)</f>
        <v>11.333333333333334</v>
      </c>
      <c r="G43" s="169">
        <f>AVERAGE(B43:F43)</f>
        <v>11.666666666666668</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26.542857142857144</v>
      </c>
      <c r="C47" s="158">
        <f>(C8+C14)/C43</f>
        <v>24.432432432432428</v>
      </c>
      <c r="D47" s="158">
        <f>(D8+D14)/D43</f>
        <v>27.125</v>
      </c>
      <c r="E47" s="158">
        <f>(E8+E14)/E43</f>
        <v>21.756756756756754</v>
      </c>
      <c r="F47" s="158">
        <f>(F8+F14)/F43</f>
        <v>25.5</v>
      </c>
      <c r="G47" s="159">
        <f>AVERAGE(B47:F47)</f>
        <v>25.071409266409265</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711.94285714285718</v>
      </c>
      <c r="C51" s="158">
        <f>C31/C43</f>
        <v>648.08108108108104</v>
      </c>
      <c r="D51" s="158">
        <f>D31/D43</f>
        <v>661.3125</v>
      </c>
      <c r="E51" s="158">
        <f>E31/E43</f>
        <v>562.21621621621614</v>
      </c>
      <c r="F51" s="158">
        <f>F31/F43</f>
        <v>647.82352941176464</v>
      </c>
      <c r="G51" s="159">
        <f>AVERAGE(B51:F51)</f>
        <v>646.27523677038391</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f>1000539.98+20523.41</f>
        <v>1021063.39</v>
      </c>
      <c r="C55" s="175">
        <f>1110643.64+17250.78</f>
        <v>1127894.42</v>
      </c>
      <c r="D55" s="175">
        <v>1098473</v>
      </c>
      <c r="E55" s="175">
        <v>1104175</v>
      </c>
      <c r="F55" s="175">
        <v>963831</v>
      </c>
      <c r="G55" s="176">
        <f>AVERAGE(B55:F55)</f>
        <v>1063087.3620000002</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122.9308198892367</v>
      </c>
      <c r="C59" s="178">
        <f>C55/C31</f>
        <v>141.11027398974102</v>
      </c>
      <c r="D59" s="178">
        <f>D55/D31</f>
        <v>155.72341933654664</v>
      </c>
      <c r="E59" s="178">
        <f>E55/E31</f>
        <v>159.24069800980675</v>
      </c>
      <c r="F59" s="178">
        <f>F55/F31</f>
        <v>131.27635521656225</v>
      </c>
      <c r="G59" s="176">
        <f>AVERAGE(B59:F59)</f>
        <v>142.05631328837867</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87519.719142857153</v>
      </c>
      <c r="C63" s="177">
        <f t="shared" ref="C63:F63" si="1">C55/C43</f>
        <v>91450.898918918901</v>
      </c>
      <c r="D63" s="177">
        <f t="shared" si="1"/>
        <v>102981.84375</v>
      </c>
      <c r="E63" s="177">
        <f t="shared" si="1"/>
        <v>89527.702702702692</v>
      </c>
      <c r="F63" s="177">
        <f t="shared" si="1"/>
        <v>85043.911764705874</v>
      </c>
      <c r="G63" s="176">
        <f>AVERAGE(B63:F63)</f>
        <v>91304.815255836933</v>
      </c>
    </row>
  </sheetData>
  <mergeCells count="1">
    <mergeCell ref="B1:D1"/>
  </mergeCells>
  <phoneticPr fontId="2" type="noConversion"/>
  <printOptions horizontalCentered="1" verticalCentered="1"/>
  <pageMargins left="0.75" right="0.75" top="0.5" bottom="0.55000000000000004" header="0.5" footer="0.2"/>
  <pageSetup scale="98"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F23" sqref="F23"/>
    </sheetView>
  </sheetViews>
  <sheetFormatPr defaultColWidth="9.109375" defaultRowHeight="13.2" x14ac:dyDescent="0.25"/>
  <cols>
    <col min="1" max="1" width="14.6640625" style="31" customWidth="1"/>
    <col min="2" max="5" width="11.6640625" style="31" customWidth="1"/>
    <col min="6" max="6" width="11.6640625" style="187" customWidth="1"/>
    <col min="7" max="8" width="12.6640625" style="31" customWidth="1"/>
    <col min="9" max="16384" width="9.109375" style="31"/>
  </cols>
  <sheetData>
    <row r="1" spans="1:8" x14ac:dyDescent="0.25">
      <c r="A1" s="128" t="s">
        <v>14</v>
      </c>
      <c r="B1" s="129" t="s">
        <v>57</v>
      </c>
      <c r="C1" s="128"/>
      <c r="D1" s="128"/>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10"/>
      <c r="G3" s="109"/>
    </row>
    <row r="4" spans="1:8" x14ac:dyDescent="0.25">
      <c r="A4" s="131" t="s">
        <v>0</v>
      </c>
      <c r="B4" s="106" t="s">
        <v>84</v>
      </c>
      <c r="C4" s="106" t="s">
        <v>88</v>
      </c>
      <c r="D4" s="106" t="s">
        <v>93</v>
      </c>
      <c r="E4" s="106" t="s">
        <v>103</v>
      </c>
      <c r="F4" s="106" t="s">
        <v>116</v>
      </c>
      <c r="G4" s="132" t="s">
        <v>1</v>
      </c>
    </row>
    <row r="5" spans="1:8" x14ac:dyDescent="0.25">
      <c r="A5" s="133" t="s">
        <v>2</v>
      </c>
      <c r="B5" s="195">
        <v>129</v>
      </c>
      <c r="C5" s="196">
        <v>153</v>
      </c>
      <c r="D5" s="196">
        <v>141</v>
      </c>
      <c r="E5" s="196">
        <v>137</v>
      </c>
      <c r="F5" s="196">
        <v>159</v>
      </c>
      <c r="G5" s="136">
        <f>AVERAGE(B5:F5)</f>
        <v>143.80000000000001</v>
      </c>
    </row>
    <row r="6" spans="1:8" x14ac:dyDescent="0.25">
      <c r="A6" s="133" t="s">
        <v>3</v>
      </c>
      <c r="B6" s="195">
        <v>26</v>
      </c>
      <c r="C6" s="196">
        <v>24</v>
      </c>
      <c r="D6" s="196">
        <v>50</v>
      </c>
      <c r="E6" s="196">
        <v>52</v>
      </c>
      <c r="F6" s="196">
        <v>39</v>
      </c>
      <c r="G6" s="136">
        <f>AVERAGE(B6:F6)</f>
        <v>38.200000000000003</v>
      </c>
    </row>
    <row r="7" spans="1:8" x14ac:dyDescent="0.25">
      <c r="A7" s="115" t="s">
        <v>4</v>
      </c>
      <c r="B7" s="116">
        <f t="shared" ref="B7:C7" si="0">SUM(B5:B6)</f>
        <v>155</v>
      </c>
      <c r="C7" s="116">
        <f t="shared" si="0"/>
        <v>177</v>
      </c>
      <c r="D7" s="116">
        <f>SUM(D5:D6)</f>
        <v>191</v>
      </c>
      <c r="E7" s="117">
        <f>SUM(E5:E6)</f>
        <v>189</v>
      </c>
      <c r="F7" s="117">
        <f>SUM(F5:F6)</f>
        <v>198</v>
      </c>
      <c r="G7" s="119">
        <f>AVERAGE(B7:F7)</f>
        <v>182</v>
      </c>
    </row>
    <row r="8" spans="1:8" ht="13.8" thickBot="1" x14ac:dyDescent="0.3">
      <c r="A8" s="137" t="s">
        <v>47</v>
      </c>
      <c r="B8" s="138">
        <f t="shared" ref="B8:C8" si="1">B5+(B6/3)</f>
        <v>137.66666666666666</v>
      </c>
      <c r="C8" s="138">
        <f t="shared" si="1"/>
        <v>161</v>
      </c>
      <c r="D8" s="138">
        <f>D5+(D6/3)</f>
        <v>157.66666666666666</v>
      </c>
      <c r="E8" s="139">
        <f>E5+(E6/3)</f>
        <v>154.33333333333334</v>
      </c>
      <c r="F8" s="139">
        <f>F5+(F6/3)</f>
        <v>172</v>
      </c>
      <c r="G8" s="140">
        <f>AVERAGE(B8:F8)</f>
        <v>156.53333333333333</v>
      </c>
    </row>
    <row r="9" spans="1:8" ht="7.5" customHeight="1" thickBot="1" x14ac:dyDescent="0.3">
      <c r="A9" s="111"/>
      <c r="B9" s="112"/>
      <c r="C9" s="112"/>
      <c r="D9" s="112"/>
      <c r="E9" s="113"/>
      <c r="F9" s="113"/>
      <c r="G9" s="114"/>
    </row>
    <row r="10" spans="1:8" x14ac:dyDescent="0.25">
      <c r="A10" s="131" t="s">
        <v>5</v>
      </c>
      <c r="B10" s="223"/>
      <c r="C10" s="223"/>
      <c r="D10" s="223"/>
      <c r="E10" s="223"/>
      <c r="F10" s="223"/>
      <c r="G10" s="224"/>
    </row>
    <row r="11" spans="1:8" x14ac:dyDescent="0.25">
      <c r="A11" s="133" t="s">
        <v>2</v>
      </c>
      <c r="B11" s="242"/>
      <c r="C11" s="243"/>
      <c r="D11" s="243"/>
      <c r="E11" s="243"/>
      <c r="F11" s="243"/>
      <c r="G11" s="227"/>
    </row>
    <row r="12" spans="1:8" x14ac:dyDescent="0.25">
      <c r="A12" s="133" t="s">
        <v>3</v>
      </c>
      <c r="B12" s="242"/>
      <c r="C12" s="243"/>
      <c r="D12" s="243"/>
      <c r="E12" s="243"/>
      <c r="F12" s="243"/>
      <c r="G12" s="227"/>
    </row>
    <row r="13" spans="1:8" x14ac:dyDescent="0.25">
      <c r="A13" s="115" t="s">
        <v>4</v>
      </c>
      <c r="B13" s="228"/>
      <c r="C13" s="228"/>
      <c r="D13" s="228"/>
      <c r="E13" s="229"/>
      <c r="F13" s="228"/>
      <c r="G13" s="230"/>
    </row>
    <row r="14" spans="1:8" ht="13.8" thickBot="1" x14ac:dyDescent="0.3">
      <c r="A14" s="141" t="s">
        <v>47</v>
      </c>
      <c r="B14" s="231"/>
      <c r="C14" s="231"/>
      <c r="D14" s="231"/>
      <c r="E14" s="232"/>
      <c r="F14" s="231"/>
      <c r="G14" s="233"/>
    </row>
    <row r="15" spans="1:8" ht="9.9" customHeight="1" thickBot="1" x14ac:dyDescent="0.3"/>
    <row r="16" spans="1:8" x14ac:dyDescent="0.25">
      <c r="A16" s="120" t="s">
        <v>22</v>
      </c>
      <c r="B16" s="121"/>
      <c r="C16" s="121"/>
      <c r="D16" s="121"/>
      <c r="E16" s="121"/>
      <c r="F16" s="123"/>
      <c r="G16" s="122"/>
    </row>
    <row r="17" spans="1:8" x14ac:dyDescent="0.25">
      <c r="A17" s="131" t="s">
        <v>8</v>
      </c>
      <c r="B17" s="106" t="s">
        <v>84</v>
      </c>
      <c r="C17" s="106" t="s">
        <v>88</v>
      </c>
      <c r="D17" s="106" t="s">
        <v>93</v>
      </c>
      <c r="E17" s="106" t="s">
        <v>103</v>
      </c>
      <c r="F17" s="106" t="s">
        <v>116</v>
      </c>
      <c r="G17" s="132" t="s">
        <v>1</v>
      </c>
    </row>
    <row r="18" spans="1:8" x14ac:dyDescent="0.25">
      <c r="A18" s="145" t="s">
        <v>98</v>
      </c>
      <c r="B18" s="215">
        <v>10</v>
      </c>
      <c r="C18" s="194">
        <v>19</v>
      </c>
      <c r="D18" s="194">
        <v>34</v>
      </c>
      <c r="E18" s="194">
        <v>35</v>
      </c>
      <c r="F18" s="194">
        <v>38</v>
      </c>
      <c r="G18" s="216">
        <f>AVERAGE(B18:F18)</f>
        <v>27.2</v>
      </c>
    </row>
    <row r="19" spans="1:8" x14ac:dyDescent="0.25">
      <c r="A19" s="148" t="s">
        <v>99</v>
      </c>
      <c r="B19" s="244"/>
      <c r="C19" s="245"/>
      <c r="D19" s="245"/>
      <c r="E19" s="245"/>
      <c r="F19" s="245"/>
      <c r="G19" s="246"/>
    </row>
    <row r="20" spans="1:8" ht="13.8" thickBot="1" x14ac:dyDescent="0.3">
      <c r="A20" s="151" t="s">
        <v>4</v>
      </c>
      <c r="B20" s="217">
        <f>B19+B18</f>
        <v>10</v>
      </c>
      <c r="C20" s="217">
        <f t="shared" ref="C20:F20" si="2">C19+C18</f>
        <v>19</v>
      </c>
      <c r="D20" s="217">
        <f t="shared" si="2"/>
        <v>34</v>
      </c>
      <c r="E20" s="217">
        <f t="shared" si="2"/>
        <v>35</v>
      </c>
      <c r="F20" s="217">
        <f t="shared" si="2"/>
        <v>38</v>
      </c>
      <c r="G20" s="218">
        <f>AVERAGE(B20:F20)</f>
        <v>27.2</v>
      </c>
    </row>
    <row r="21" spans="1:8" ht="9.9" customHeight="1" thickBot="1" x14ac:dyDescent="0.3"/>
    <row r="22" spans="1:8" x14ac:dyDescent="0.25">
      <c r="A22" s="120" t="s">
        <v>23</v>
      </c>
      <c r="B22" s="121"/>
      <c r="C22" s="121"/>
      <c r="D22" s="121"/>
      <c r="E22" s="121"/>
      <c r="F22" s="123"/>
      <c r="G22" s="122"/>
    </row>
    <row r="23" spans="1:8" x14ac:dyDescent="0.25">
      <c r="A23" s="154"/>
      <c r="B23" s="106" t="s">
        <v>84</v>
      </c>
      <c r="C23" s="106" t="s">
        <v>88</v>
      </c>
      <c r="D23" s="106" t="s">
        <v>93</v>
      </c>
      <c r="E23" s="106" t="s">
        <v>103</v>
      </c>
      <c r="F23" s="106" t="s">
        <v>116</v>
      </c>
      <c r="G23" s="132" t="s">
        <v>1</v>
      </c>
    </row>
    <row r="24" spans="1:8" x14ac:dyDescent="0.25">
      <c r="A24" s="155" t="s">
        <v>101</v>
      </c>
      <c r="B24" s="234"/>
      <c r="C24" s="234"/>
      <c r="D24" s="156">
        <f>D7/D18</f>
        <v>5.617647058823529</v>
      </c>
      <c r="E24" s="156">
        <f>E7/E18</f>
        <v>5.4</v>
      </c>
      <c r="F24" s="156">
        <f>F7/F18</f>
        <v>5.2105263157894735</v>
      </c>
      <c r="G24" s="147">
        <f>AVERAGE(B24:F24)</f>
        <v>5.4093911248710009</v>
      </c>
    </row>
    <row r="25" spans="1:8" ht="13.8" thickBot="1" x14ac:dyDescent="0.3">
      <c r="A25" s="157" t="s">
        <v>100</v>
      </c>
      <c r="B25" s="235"/>
      <c r="C25" s="235"/>
      <c r="D25" s="235"/>
      <c r="E25" s="235"/>
      <c r="F25" s="235"/>
      <c r="G25" s="222"/>
    </row>
    <row r="26" spans="1:8" ht="9.9" customHeight="1" thickBot="1" x14ac:dyDescent="0.3">
      <c r="A26" s="160"/>
      <c r="B26" s="161"/>
      <c r="C26" s="161"/>
      <c r="D26" s="161"/>
      <c r="E26" s="161"/>
      <c r="F26" s="197"/>
      <c r="G26" s="161"/>
      <c r="H26" s="161"/>
    </row>
    <row r="27" spans="1:8" x14ac:dyDescent="0.25">
      <c r="A27" s="120" t="s">
        <v>104</v>
      </c>
      <c r="B27" s="121"/>
      <c r="C27" s="121"/>
      <c r="D27" s="121"/>
      <c r="E27" s="121"/>
      <c r="F27" s="123"/>
      <c r="G27" s="122"/>
    </row>
    <row r="28" spans="1:8" x14ac:dyDescent="0.25">
      <c r="A28" s="131" t="s">
        <v>8</v>
      </c>
      <c r="B28" s="106" t="s">
        <v>84</v>
      </c>
      <c r="C28" s="106" t="s">
        <v>88</v>
      </c>
      <c r="D28" s="106" t="s">
        <v>93</v>
      </c>
      <c r="E28" s="106" t="s">
        <v>103</v>
      </c>
      <c r="F28" s="106" t="s">
        <v>116</v>
      </c>
      <c r="G28" s="132" t="s">
        <v>1</v>
      </c>
    </row>
    <row r="29" spans="1:8" x14ac:dyDescent="0.25">
      <c r="A29" s="162" t="s">
        <v>102</v>
      </c>
      <c r="B29" s="198">
        <v>1257</v>
      </c>
      <c r="C29" s="198">
        <v>1634</v>
      </c>
      <c r="D29" s="198">
        <v>1946</v>
      </c>
      <c r="E29" s="198">
        <v>1829</v>
      </c>
      <c r="F29" s="198">
        <v>2530</v>
      </c>
      <c r="G29" s="164">
        <f>AVERAGE(B29:F29)</f>
        <v>1839.2</v>
      </c>
    </row>
    <row r="30" spans="1:8" x14ac:dyDescent="0.25">
      <c r="A30" s="162" t="s">
        <v>9</v>
      </c>
      <c r="B30" s="247"/>
      <c r="C30" s="247"/>
      <c r="D30" s="247"/>
      <c r="E30" s="247"/>
      <c r="F30" s="198">
        <v>9</v>
      </c>
      <c r="G30" s="164">
        <f>AVERAGE(B30:F30)</f>
        <v>9</v>
      </c>
    </row>
    <row r="31" spans="1:8" ht="13.8" thickBot="1" x14ac:dyDescent="0.3">
      <c r="A31" s="124" t="s">
        <v>4</v>
      </c>
      <c r="B31" s="125">
        <f>SUM(B29:B30)</f>
        <v>1257</v>
      </c>
      <c r="C31" s="125">
        <f>SUM(C29:C30)</f>
        <v>1634</v>
      </c>
      <c r="D31" s="125">
        <f>SUM(D29:D30)</f>
        <v>1946</v>
      </c>
      <c r="E31" s="125">
        <f>SUM(E29:E30)</f>
        <v>1829</v>
      </c>
      <c r="F31" s="125">
        <f>SUM(F29:F30)</f>
        <v>2539</v>
      </c>
      <c r="G31" s="126">
        <f>AVERAGE(B31:F31)</f>
        <v>1841</v>
      </c>
    </row>
    <row r="32" spans="1:8" ht="9.9" customHeight="1" thickBot="1" x14ac:dyDescent="0.3"/>
    <row r="33" spans="1:8" x14ac:dyDescent="0.25">
      <c r="A33" s="120" t="s">
        <v>106</v>
      </c>
      <c r="B33" s="121"/>
      <c r="C33" s="121"/>
      <c r="D33" s="121"/>
      <c r="E33" s="121"/>
      <c r="F33" s="123"/>
      <c r="G33" s="122"/>
    </row>
    <row r="34" spans="1:8" x14ac:dyDescent="0.25">
      <c r="A34" s="131" t="s">
        <v>8</v>
      </c>
      <c r="B34" s="106" t="s">
        <v>84</v>
      </c>
      <c r="C34" s="106" t="s">
        <v>88</v>
      </c>
      <c r="D34" s="106" t="s">
        <v>93</v>
      </c>
      <c r="E34" s="106" t="s">
        <v>103</v>
      </c>
      <c r="F34" s="106" t="s">
        <v>116</v>
      </c>
      <c r="G34" s="132" t="s">
        <v>1</v>
      </c>
    </row>
    <row r="35" spans="1:8" x14ac:dyDescent="0.25">
      <c r="A35" s="162" t="s">
        <v>40</v>
      </c>
      <c r="B35" s="196">
        <v>18.2</v>
      </c>
      <c r="C35" s="165">
        <v>19.3</v>
      </c>
      <c r="D35" s="165">
        <v>20.6</v>
      </c>
      <c r="E35" s="165">
        <v>20.5</v>
      </c>
      <c r="F35" s="165">
        <v>19.37</v>
      </c>
      <c r="G35" s="147">
        <f>AVERAGE(B35:F35)</f>
        <v>19.594000000000001</v>
      </c>
    </row>
    <row r="36" spans="1:8" ht="13.8" thickBot="1" x14ac:dyDescent="0.3">
      <c r="A36" s="166" t="s">
        <v>9</v>
      </c>
      <c r="B36" s="248"/>
      <c r="C36" s="248"/>
      <c r="D36" s="248"/>
      <c r="E36" s="248"/>
      <c r="F36" s="248"/>
      <c r="G36" s="222"/>
    </row>
    <row r="37" spans="1:8" ht="9.9" customHeight="1" thickBot="1" x14ac:dyDescent="0.3">
      <c r="A37" s="168"/>
    </row>
    <row r="38" spans="1:8" x14ac:dyDescent="0.25">
      <c r="A38" s="120" t="s">
        <v>109</v>
      </c>
      <c r="B38" s="121"/>
      <c r="C38" s="121"/>
      <c r="D38" s="121"/>
      <c r="E38" s="121"/>
      <c r="F38" s="123"/>
      <c r="G38" s="122"/>
    </row>
    <row r="39" spans="1:8" x14ac:dyDescent="0.25">
      <c r="A39" s="131" t="s">
        <v>10</v>
      </c>
      <c r="B39" s="106" t="s">
        <v>84</v>
      </c>
      <c r="C39" s="106" t="s">
        <v>88</v>
      </c>
      <c r="D39" s="106" t="s">
        <v>93</v>
      </c>
      <c r="E39" s="106" t="s">
        <v>103</v>
      </c>
      <c r="F39" s="106" t="s">
        <v>116</v>
      </c>
      <c r="G39" s="132" t="s">
        <v>1</v>
      </c>
    </row>
    <row r="40" spans="1:8" x14ac:dyDescent="0.25">
      <c r="A40" s="162" t="s">
        <v>2</v>
      </c>
      <c r="B40" s="196">
        <v>3</v>
      </c>
      <c r="C40" s="196">
        <v>3</v>
      </c>
      <c r="D40" s="196">
        <v>3</v>
      </c>
      <c r="E40" s="196">
        <v>3</v>
      </c>
      <c r="F40" s="196">
        <v>5</v>
      </c>
      <c r="G40" s="147">
        <f>AVERAGE(B40:F40)</f>
        <v>3.4</v>
      </c>
    </row>
    <row r="41" spans="1:8" x14ac:dyDescent="0.25">
      <c r="A41" s="162" t="s">
        <v>3</v>
      </c>
      <c r="B41" s="196">
        <v>0</v>
      </c>
      <c r="C41" s="196">
        <v>2</v>
      </c>
      <c r="D41" s="196">
        <v>5</v>
      </c>
      <c r="E41" s="196">
        <v>4</v>
      </c>
      <c r="F41" s="196">
        <v>3</v>
      </c>
      <c r="G41" s="147">
        <f>AVERAGE(B41:F41)</f>
        <v>2.8</v>
      </c>
    </row>
    <row r="42" spans="1:8" x14ac:dyDescent="0.25">
      <c r="A42" s="115" t="s">
        <v>4</v>
      </c>
      <c r="B42" s="116">
        <f>SUM(B40:B41)</f>
        <v>3</v>
      </c>
      <c r="C42" s="116">
        <f>SUM(C40:C41)</f>
        <v>5</v>
      </c>
      <c r="D42" s="116">
        <f>SUM(D40:D41)</f>
        <v>8</v>
      </c>
      <c r="E42" s="116">
        <f>SUM(E40:E41)</f>
        <v>7</v>
      </c>
      <c r="F42" s="116">
        <f>SUM(F40:F41)</f>
        <v>8</v>
      </c>
      <c r="G42" s="119">
        <f>AVERAGE(B42:F42)</f>
        <v>6.2</v>
      </c>
    </row>
    <row r="43" spans="1:8" ht="13.8" thickBot="1" x14ac:dyDescent="0.3">
      <c r="A43" s="141" t="s">
        <v>48</v>
      </c>
      <c r="B43" s="142">
        <f>B40+(B41/3)</f>
        <v>3</v>
      </c>
      <c r="C43" s="142">
        <f>C40+(C41/3)</f>
        <v>3.6666666666666665</v>
      </c>
      <c r="D43" s="142">
        <f>D40+(D41/3)</f>
        <v>4.666666666666667</v>
      </c>
      <c r="E43" s="142">
        <f>E40+(E41/3)</f>
        <v>4.333333333333333</v>
      </c>
      <c r="F43" s="142">
        <f>F40+(F41/3)</f>
        <v>6</v>
      </c>
      <c r="G43" s="169">
        <f>AVERAGE(B43:F43)</f>
        <v>4.333333333333333</v>
      </c>
    </row>
    <row r="44" spans="1:8" ht="9.9" customHeight="1" thickBot="1" x14ac:dyDescent="0.3">
      <c r="A44" s="160"/>
    </row>
    <row r="45" spans="1:8" x14ac:dyDescent="0.25">
      <c r="A45" s="120" t="s">
        <v>21</v>
      </c>
      <c r="B45" s="121"/>
      <c r="C45" s="121"/>
      <c r="D45" s="121"/>
      <c r="E45" s="121"/>
      <c r="F45" s="123"/>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45.888888888888886</v>
      </c>
      <c r="C47" s="158">
        <f>(C8+C14)/C43</f>
        <v>43.909090909090914</v>
      </c>
      <c r="D47" s="158">
        <f>(D8+D14)/D43</f>
        <v>33.785714285714285</v>
      </c>
      <c r="E47" s="158">
        <f>(E8+E14)/E43</f>
        <v>35.61538461538462</v>
      </c>
      <c r="F47" s="158">
        <f>(F8+F14)/F43</f>
        <v>28.666666666666668</v>
      </c>
      <c r="G47" s="159">
        <f>AVERAGE(B47:F47)</f>
        <v>37.573149073149068</v>
      </c>
    </row>
    <row r="48" spans="1:8" ht="9.9" customHeight="1" thickBot="1" x14ac:dyDescent="0.3">
      <c r="B48" s="160"/>
      <c r="C48" s="160"/>
      <c r="D48" s="160"/>
      <c r="E48" s="160"/>
      <c r="G48" s="168"/>
      <c r="H48" s="160"/>
    </row>
    <row r="49" spans="1:8" x14ac:dyDescent="0.25">
      <c r="A49" s="120" t="s">
        <v>87</v>
      </c>
      <c r="B49" s="121"/>
      <c r="C49" s="121"/>
      <c r="D49" s="121"/>
      <c r="E49" s="121"/>
      <c r="F49" s="123"/>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419</v>
      </c>
      <c r="C51" s="158">
        <f>C31/C43</f>
        <v>445.63636363636363</v>
      </c>
      <c r="D51" s="158">
        <f>D31/D43</f>
        <v>417</v>
      </c>
      <c r="E51" s="158">
        <f>E31/E43</f>
        <v>422.07692307692309</v>
      </c>
      <c r="F51" s="158">
        <f>F31/F43</f>
        <v>423.16666666666669</v>
      </c>
      <c r="G51" s="159">
        <f>AVERAGE(B51:F51)</f>
        <v>425.37599067599069</v>
      </c>
    </row>
    <row r="52" spans="1:8" ht="9.9" customHeight="1" thickBot="1" x14ac:dyDescent="0.3">
      <c r="B52" s="160"/>
      <c r="C52" s="160"/>
      <c r="D52" s="160"/>
      <c r="E52" s="160"/>
      <c r="F52" s="168"/>
      <c r="G52" s="160"/>
      <c r="H52" s="160"/>
    </row>
    <row r="53" spans="1:8" x14ac:dyDescent="0.25">
      <c r="A53" s="120" t="s">
        <v>107</v>
      </c>
      <c r="B53" s="121"/>
      <c r="C53" s="121"/>
      <c r="D53" s="121"/>
      <c r="E53" s="121"/>
      <c r="F53" s="123"/>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88">
        <f>343097.4+5793</f>
        <v>348890.4</v>
      </c>
      <c r="C55" s="188">
        <f>327294.04+5583</f>
        <v>332877.03999999998</v>
      </c>
      <c r="D55" s="188">
        <v>338607</v>
      </c>
      <c r="E55" s="188">
        <v>368350</v>
      </c>
      <c r="F55" s="188">
        <v>626442</v>
      </c>
      <c r="G55" s="176">
        <f>AVERAGE(B55:F55)</f>
        <v>403033.288</v>
      </c>
    </row>
    <row r="56" spans="1:8" ht="9.9" customHeight="1" thickBot="1" x14ac:dyDescent="0.3">
      <c r="B56" s="160"/>
      <c r="C56" s="160"/>
      <c r="D56" s="160"/>
      <c r="E56" s="160"/>
      <c r="F56" s="168"/>
      <c r="G56" s="160"/>
      <c r="H56" s="160"/>
    </row>
    <row r="57" spans="1:8" x14ac:dyDescent="0.25">
      <c r="A57" s="120" t="s">
        <v>108</v>
      </c>
      <c r="B57" s="121"/>
      <c r="C57" s="121"/>
      <c r="D57" s="121"/>
      <c r="E57" s="121"/>
      <c r="F57" s="123"/>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277.55799522673033</v>
      </c>
      <c r="C59" s="178">
        <f>C55/C31</f>
        <v>203.71911872705016</v>
      </c>
      <c r="D59" s="178">
        <f>D55/D31</f>
        <v>174.00154162384379</v>
      </c>
      <c r="E59" s="178">
        <f>E55/E31</f>
        <v>201.39420448332422</v>
      </c>
      <c r="F59" s="178">
        <f>F55/F31</f>
        <v>246.72784560850729</v>
      </c>
      <c r="G59" s="176">
        <f>AVERAGE(B59:F59)</f>
        <v>220.68014113389114</v>
      </c>
    </row>
    <row r="60" spans="1:8" ht="13.8" thickBot="1" x14ac:dyDescent="0.3"/>
    <row r="61" spans="1:8" x14ac:dyDescent="0.25">
      <c r="A61" s="120" t="s">
        <v>110</v>
      </c>
      <c r="B61" s="121"/>
      <c r="C61" s="121"/>
      <c r="D61" s="121"/>
      <c r="E61" s="121"/>
      <c r="F61" s="123"/>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116296.8</v>
      </c>
      <c r="C63" s="177">
        <f t="shared" ref="C63:F63" si="3">C55/C43</f>
        <v>90784.647272727278</v>
      </c>
      <c r="D63" s="177">
        <f t="shared" si="3"/>
        <v>72558.642857142855</v>
      </c>
      <c r="E63" s="177">
        <f t="shared" si="3"/>
        <v>85003.846153846156</v>
      </c>
      <c r="F63" s="177">
        <f t="shared" si="3"/>
        <v>104407</v>
      </c>
      <c r="G63" s="176">
        <f>AVERAGE(B63:F63)</f>
        <v>93810.187256743244</v>
      </c>
    </row>
  </sheetData>
  <printOptions horizontalCentered="1" verticalCentered="1"/>
  <pageMargins left="0.75" right="0.75" top="0.5" bottom="0.55000000000000004" header="0.5" footer="0.2"/>
  <pageSetup scale="98"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G22" sqref="G22"/>
    </sheetView>
  </sheetViews>
  <sheetFormatPr defaultColWidth="9.109375" defaultRowHeight="13.2" x14ac:dyDescent="0.25"/>
  <cols>
    <col min="1" max="1" width="14.6640625" style="31" customWidth="1"/>
    <col min="2" max="6" width="11.6640625" style="31" customWidth="1"/>
    <col min="7" max="8" width="12.6640625" style="31" customWidth="1"/>
    <col min="9" max="16384" width="9.109375" style="31"/>
  </cols>
  <sheetData>
    <row r="1" spans="1:8" x14ac:dyDescent="0.25">
      <c r="A1" s="128" t="s">
        <v>14</v>
      </c>
      <c r="B1" s="129" t="s">
        <v>17</v>
      </c>
      <c r="C1" s="128"/>
      <c r="D1" s="128"/>
      <c r="E1" s="130"/>
      <c r="F1" s="130"/>
      <c r="G1" s="130"/>
      <c r="H1" s="130"/>
    </row>
    <row r="2" spans="1:8" ht="7.5" customHeight="1" thickBot="1" x14ac:dyDescent="0.3">
      <c r="A2" s="130"/>
      <c r="B2" s="130"/>
      <c r="C2" s="130"/>
      <c r="D2" s="130"/>
      <c r="E2" s="130"/>
      <c r="F2" s="130"/>
      <c r="G2" s="130"/>
      <c r="H2" s="130"/>
    </row>
    <row r="3" spans="1:8" ht="15" customHeight="1" x14ac:dyDescent="0.25">
      <c r="A3" s="107" t="s">
        <v>105</v>
      </c>
      <c r="B3" s="108"/>
      <c r="C3" s="108"/>
      <c r="D3" s="108"/>
      <c r="E3" s="108"/>
      <c r="F3" s="108"/>
      <c r="G3" s="109"/>
    </row>
    <row r="4" spans="1:8" x14ac:dyDescent="0.25">
      <c r="A4" s="131" t="s">
        <v>0</v>
      </c>
      <c r="B4" s="106" t="s">
        <v>84</v>
      </c>
      <c r="C4" s="106" t="s">
        <v>88</v>
      </c>
      <c r="D4" s="106" t="s">
        <v>93</v>
      </c>
      <c r="E4" s="106" t="s">
        <v>103</v>
      </c>
      <c r="F4" s="106" t="s">
        <v>116</v>
      </c>
      <c r="G4" s="132" t="s">
        <v>1</v>
      </c>
    </row>
    <row r="5" spans="1:8" x14ac:dyDescent="0.25">
      <c r="A5" s="133" t="s">
        <v>2</v>
      </c>
      <c r="B5" s="135">
        <v>171</v>
      </c>
      <c r="C5" s="134">
        <v>144</v>
      </c>
      <c r="D5" s="134">
        <v>136</v>
      </c>
      <c r="E5" s="134">
        <v>129</v>
      </c>
      <c r="F5" s="134">
        <v>145</v>
      </c>
      <c r="G5" s="136">
        <f>AVERAGE(B5:F5)</f>
        <v>145</v>
      </c>
    </row>
    <row r="6" spans="1:8" x14ac:dyDescent="0.25">
      <c r="A6" s="133" t="s">
        <v>3</v>
      </c>
      <c r="B6" s="135">
        <v>29</v>
      </c>
      <c r="C6" s="134">
        <v>23</v>
      </c>
      <c r="D6" s="134">
        <v>22</v>
      </c>
      <c r="E6" s="134">
        <v>28</v>
      </c>
      <c r="F6" s="134">
        <v>18</v>
      </c>
      <c r="G6" s="136">
        <f>AVERAGE(B6:F6)</f>
        <v>24</v>
      </c>
    </row>
    <row r="7" spans="1:8" x14ac:dyDescent="0.25">
      <c r="A7" s="115" t="s">
        <v>4</v>
      </c>
      <c r="B7" s="116">
        <f>SUM(B5:B6)</f>
        <v>200</v>
      </c>
      <c r="C7" s="116">
        <f>SUM(C5:C6)</f>
        <v>167</v>
      </c>
      <c r="D7" s="116">
        <f>SUM(D5:D6)</f>
        <v>158</v>
      </c>
      <c r="E7" s="117">
        <f>SUM(E5:E6)</f>
        <v>157</v>
      </c>
      <c r="F7" s="117">
        <f>SUM(F5:F6)</f>
        <v>163</v>
      </c>
      <c r="G7" s="119">
        <f>AVERAGE(B7:F7)</f>
        <v>169</v>
      </c>
    </row>
    <row r="8" spans="1:8" ht="13.8" thickBot="1" x14ac:dyDescent="0.3">
      <c r="A8" s="137" t="s">
        <v>47</v>
      </c>
      <c r="B8" s="138">
        <f>B5+(B6/3)</f>
        <v>180.66666666666666</v>
      </c>
      <c r="C8" s="138">
        <f>C5+(C6/3)</f>
        <v>151.66666666666666</v>
      </c>
      <c r="D8" s="138">
        <f>D5+(D6/3)</f>
        <v>143.33333333333334</v>
      </c>
      <c r="E8" s="139">
        <f>E5+(E6/3)</f>
        <v>138.33333333333334</v>
      </c>
      <c r="F8" s="139">
        <f>F5+(F6/3)</f>
        <v>151</v>
      </c>
      <c r="G8" s="140">
        <f>AVERAGE(B8:F8)</f>
        <v>153</v>
      </c>
    </row>
    <row r="9" spans="1:8" ht="7.5" customHeight="1" thickBot="1" x14ac:dyDescent="0.3">
      <c r="A9" s="111"/>
      <c r="B9" s="112"/>
      <c r="C9" s="112"/>
      <c r="D9" s="112"/>
      <c r="E9" s="113"/>
      <c r="F9" s="113"/>
      <c r="G9" s="114"/>
    </row>
    <row r="10" spans="1:8" x14ac:dyDescent="0.25">
      <c r="A10" s="131" t="s">
        <v>5</v>
      </c>
      <c r="B10" s="106"/>
      <c r="C10" s="106"/>
      <c r="D10" s="106"/>
      <c r="E10" s="106"/>
      <c r="F10" s="106"/>
      <c r="G10" s="132"/>
    </row>
    <row r="11" spans="1:8" x14ac:dyDescent="0.25">
      <c r="A11" s="133" t="s">
        <v>2</v>
      </c>
      <c r="B11" s="135">
        <v>6</v>
      </c>
      <c r="C11" s="134">
        <v>8</v>
      </c>
      <c r="D11" s="134">
        <v>7</v>
      </c>
      <c r="E11" s="134">
        <v>3</v>
      </c>
      <c r="F11" s="134">
        <v>7</v>
      </c>
      <c r="G11" s="136">
        <f>AVERAGE(B11:F11)</f>
        <v>6.2</v>
      </c>
    </row>
    <row r="12" spans="1:8" x14ac:dyDescent="0.25">
      <c r="A12" s="133" t="s">
        <v>3</v>
      </c>
      <c r="B12" s="135">
        <v>10</v>
      </c>
      <c r="C12" s="134">
        <v>9</v>
      </c>
      <c r="D12" s="134">
        <v>8</v>
      </c>
      <c r="E12" s="134">
        <v>14</v>
      </c>
      <c r="F12" s="134">
        <v>9</v>
      </c>
      <c r="G12" s="136">
        <f>AVERAGE(B12:F12)</f>
        <v>10</v>
      </c>
    </row>
    <row r="13" spans="1:8" x14ac:dyDescent="0.25">
      <c r="A13" s="115" t="s">
        <v>4</v>
      </c>
      <c r="B13" s="116">
        <f>SUM(B11:B12)</f>
        <v>16</v>
      </c>
      <c r="C13" s="116">
        <f>SUM(C11:C12)</f>
        <v>17</v>
      </c>
      <c r="D13" s="116">
        <f>SUM(D11:D12)</f>
        <v>15</v>
      </c>
      <c r="E13" s="117">
        <f>SUM(E11:E12)</f>
        <v>17</v>
      </c>
      <c r="F13" s="116">
        <f>SUM(F11:F12)</f>
        <v>16</v>
      </c>
      <c r="G13" s="118">
        <f>AVERAGE(B13:F13)</f>
        <v>16.2</v>
      </c>
    </row>
    <row r="14" spans="1:8" ht="13.8" thickBot="1" x14ac:dyDescent="0.3">
      <c r="A14" s="141" t="s">
        <v>47</v>
      </c>
      <c r="B14" s="142">
        <f>B11+(B12/3)</f>
        <v>9.3333333333333339</v>
      </c>
      <c r="C14" s="142">
        <f>C11+(C12/3)</f>
        <v>11</v>
      </c>
      <c r="D14" s="142">
        <f>D11+(D12/3)</f>
        <v>9.6666666666666661</v>
      </c>
      <c r="E14" s="143">
        <f>E11+(E12/3)</f>
        <v>7.666666666666667</v>
      </c>
      <c r="F14" s="142">
        <f>F11+(F12/3)</f>
        <v>10</v>
      </c>
      <c r="G14" s="144">
        <f>AVERAGE(B14:F14)</f>
        <v>9.5333333333333332</v>
      </c>
    </row>
    <row r="15" spans="1:8" ht="9.9" customHeight="1" thickBot="1" x14ac:dyDescent="0.3"/>
    <row r="16" spans="1:8" x14ac:dyDescent="0.25">
      <c r="A16" s="120" t="s">
        <v>22</v>
      </c>
      <c r="B16" s="121"/>
      <c r="C16" s="121"/>
      <c r="D16" s="121"/>
      <c r="E16" s="121"/>
      <c r="F16" s="121"/>
      <c r="G16" s="122"/>
    </row>
    <row r="17" spans="1:8" x14ac:dyDescent="0.25">
      <c r="A17" s="131" t="s">
        <v>8</v>
      </c>
      <c r="B17" s="106" t="s">
        <v>84</v>
      </c>
      <c r="C17" s="106" t="s">
        <v>88</v>
      </c>
      <c r="D17" s="106" t="s">
        <v>93</v>
      </c>
      <c r="E17" s="106" t="s">
        <v>103</v>
      </c>
      <c r="F17" s="106" t="s">
        <v>116</v>
      </c>
      <c r="G17" s="132" t="s">
        <v>1</v>
      </c>
    </row>
    <row r="18" spans="1:8" x14ac:dyDescent="0.25">
      <c r="A18" s="145" t="s">
        <v>98</v>
      </c>
      <c r="B18" s="134">
        <v>39</v>
      </c>
      <c r="C18" s="134">
        <v>35</v>
      </c>
      <c r="D18" s="134">
        <v>32</v>
      </c>
      <c r="E18" s="134">
        <v>26</v>
      </c>
      <c r="F18" s="134">
        <v>26</v>
      </c>
      <c r="G18" s="147">
        <f>AVERAGE(B18:F18)</f>
        <v>31.6</v>
      </c>
    </row>
    <row r="19" spans="1:8" x14ac:dyDescent="0.25">
      <c r="A19" s="148" t="s">
        <v>99</v>
      </c>
      <c r="B19" s="149">
        <v>6</v>
      </c>
      <c r="C19" s="149">
        <v>3</v>
      </c>
      <c r="D19" s="149">
        <v>3</v>
      </c>
      <c r="E19" s="149">
        <v>3</v>
      </c>
      <c r="F19" s="149">
        <v>4</v>
      </c>
      <c r="G19" s="150">
        <f>AVERAGE(B19:F19)</f>
        <v>3.8</v>
      </c>
    </row>
    <row r="20" spans="1:8" ht="13.8" thickBot="1" x14ac:dyDescent="0.3">
      <c r="A20" s="151" t="s">
        <v>4</v>
      </c>
      <c r="B20" s="181">
        <f>B19+B18</f>
        <v>45</v>
      </c>
      <c r="C20" s="181">
        <f t="shared" ref="C20:F20" si="0">C19+C18</f>
        <v>38</v>
      </c>
      <c r="D20" s="181">
        <f t="shared" si="0"/>
        <v>35</v>
      </c>
      <c r="E20" s="181">
        <f t="shared" si="0"/>
        <v>29</v>
      </c>
      <c r="F20" s="181">
        <f t="shared" si="0"/>
        <v>30</v>
      </c>
      <c r="G20" s="153">
        <f>AVERAGE(B20:F20)</f>
        <v>35.4</v>
      </c>
    </row>
    <row r="21" spans="1:8" ht="9.9" customHeight="1" thickBot="1" x14ac:dyDescent="0.3"/>
    <row r="22" spans="1:8" x14ac:dyDescent="0.25">
      <c r="A22" s="120" t="s">
        <v>23</v>
      </c>
      <c r="B22" s="121"/>
      <c r="C22" s="121"/>
      <c r="D22" s="121"/>
      <c r="E22" s="121"/>
      <c r="F22" s="121"/>
      <c r="G22" s="122"/>
    </row>
    <row r="23" spans="1:8" x14ac:dyDescent="0.25">
      <c r="A23" s="154"/>
      <c r="B23" s="106" t="s">
        <v>84</v>
      </c>
      <c r="C23" s="106" t="s">
        <v>88</v>
      </c>
      <c r="D23" s="106" t="s">
        <v>93</v>
      </c>
      <c r="E23" s="106" t="s">
        <v>103</v>
      </c>
      <c r="F23" s="106" t="s">
        <v>116</v>
      </c>
      <c r="G23" s="132" t="s">
        <v>1</v>
      </c>
    </row>
    <row r="24" spans="1:8" x14ac:dyDescent="0.25">
      <c r="A24" s="155" t="s">
        <v>101</v>
      </c>
      <c r="B24" s="156">
        <f>B7/B18</f>
        <v>5.1282051282051286</v>
      </c>
      <c r="C24" s="156">
        <f>C7/C18</f>
        <v>4.7714285714285714</v>
      </c>
      <c r="D24" s="156">
        <f>D7/D18</f>
        <v>4.9375</v>
      </c>
      <c r="E24" s="156">
        <f>E7/E18</f>
        <v>6.0384615384615383</v>
      </c>
      <c r="F24" s="156">
        <f>F7/F18</f>
        <v>6.2692307692307692</v>
      </c>
      <c r="G24" s="147">
        <f>AVERAGE(B24:F24)</f>
        <v>5.4289652014652017</v>
      </c>
    </row>
    <row r="25" spans="1:8" ht="13.8" thickBot="1" x14ac:dyDescent="0.3">
      <c r="A25" s="157" t="s">
        <v>100</v>
      </c>
      <c r="B25" s="158">
        <f>B13/B19</f>
        <v>2.6666666666666665</v>
      </c>
      <c r="C25" s="158">
        <f>C13/C19</f>
        <v>5.666666666666667</v>
      </c>
      <c r="D25" s="158">
        <f>D13/D19</f>
        <v>5</v>
      </c>
      <c r="E25" s="158">
        <f>E13/E19</f>
        <v>5.666666666666667</v>
      </c>
      <c r="F25" s="158">
        <f>F13/F19</f>
        <v>4</v>
      </c>
      <c r="G25" s="159">
        <f>AVERAGE(B25:F25)</f>
        <v>4.5999999999999996</v>
      </c>
    </row>
    <row r="26" spans="1:8" ht="9.9" customHeight="1" thickBot="1" x14ac:dyDescent="0.3">
      <c r="A26" s="160"/>
      <c r="B26" s="161"/>
      <c r="C26" s="161"/>
      <c r="D26" s="161"/>
      <c r="E26" s="161"/>
      <c r="F26" s="161"/>
      <c r="G26" s="161"/>
      <c r="H26" s="161"/>
    </row>
    <row r="27" spans="1:8" x14ac:dyDescent="0.25">
      <c r="A27" s="120" t="s">
        <v>104</v>
      </c>
      <c r="B27" s="121"/>
      <c r="C27" s="121"/>
      <c r="D27" s="121"/>
      <c r="E27" s="121"/>
      <c r="F27" s="121"/>
      <c r="G27" s="122"/>
    </row>
    <row r="28" spans="1:8" x14ac:dyDescent="0.25">
      <c r="A28" s="131" t="s">
        <v>8</v>
      </c>
      <c r="B28" s="106" t="s">
        <v>84</v>
      </c>
      <c r="C28" s="106" t="s">
        <v>88</v>
      </c>
      <c r="D28" s="106" t="s">
        <v>93</v>
      </c>
      <c r="E28" s="106" t="s">
        <v>103</v>
      </c>
      <c r="F28" s="106" t="s">
        <v>116</v>
      </c>
      <c r="G28" s="132" t="s">
        <v>1</v>
      </c>
    </row>
    <row r="29" spans="1:8" x14ac:dyDescent="0.25">
      <c r="A29" s="162" t="s">
        <v>102</v>
      </c>
      <c r="B29" s="163">
        <v>16179</v>
      </c>
      <c r="C29" s="163">
        <v>15655</v>
      </c>
      <c r="D29" s="163">
        <v>14829</v>
      </c>
      <c r="E29" s="163">
        <v>14980</v>
      </c>
      <c r="F29" s="163">
        <v>16619</v>
      </c>
      <c r="G29" s="164">
        <f>AVERAGE(B29:F29)</f>
        <v>15652.4</v>
      </c>
    </row>
    <row r="30" spans="1:8" x14ac:dyDescent="0.25">
      <c r="A30" s="162" t="s">
        <v>9</v>
      </c>
      <c r="B30" s="163">
        <v>303</v>
      </c>
      <c r="C30" s="163">
        <v>396</v>
      </c>
      <c r="D30" s="163">
        <v>354</v>
      </c>
      <c r="E30" s="163">
        <v>354</v>
      </c>
      <c r="F30" s="163">
        <v>330</v>
      </c>
      <c r="G30" s="164">
        <f>AVERAGE(B30:F30)</f>
        <v>347.4</v>
      </c>
    </row>
    <row r="31" spans="1:8" ht="13.8" thickBot="1" x14ac:dyDescent="0.3">
      <c r="A31" s="124" t="s">
        <v>4</v>
      </c>
      <c r="B31" s="125">
        <f>SUM(B29:B30)</f>
        <v>16482</v>
      </c>
      <c r="C31" s="125">
        <f>SUM(C29:C30)</f>
        <v>16051</v>
      </c>
      <c r="D31" s="125">
        <f>SUM(D29:D30)</f>
        <v>15183</v>
      </c>
      <c r="E31" s="125">
        <f>SUM(E29:E30)</f>
        <v>15334</v>
      </c>
      <c r="F31" s="125">
        <f>SUM(F29:F30)</f>
        <v>16949</v>
      </c>
      <c r="G31" s="126">
        <f>AVERAGE(B31:F31)</f>
        <v>15999.8</v>
      </c>
    </row>
    <row r="32" spans="1:8" ht="9.9" customHeight="1" thickBot="1" x14ac:dyDescent="0.3"/>
    <row r="33" spans="1:8" x14ac:dyDescent="0.25">
      <c r="A33" s="120" t="s">
        <v>106</v>
      </c>
      <c r="B33" s="121"/>
      <c r="C33" s="121"/>
      <c r="D33" s="121"/>
      <c r="E33" s="121"/>
      <c r="F33" s="121"/>
      <c r="G33" s="122"/>
    </row>
    <row r="34" spans="1:8" x14ac:dyDescent="0.25">
      <c r="A34" s="131" t="s">
        <v>8</v>
      </c>
      <c r="B34" s="106" t="s">
        <v>84</v>
      </c>
      <c r="C34" s="106" t="s">
        <v>88</v>
      </c>
      <c r="D34" s="106" t="s">
        <v>93</v>
      </c>
      <c r="E34" s="106" t="s">
        <v>103</v>
      </c>
      <c r="F34" s="106" t="s">
        <v>116</v>
      </c>
      <c r="G34" s="132" t="s">
        <v>1</v>
      </c>
    </row>
    <row r="35" spans="1:8" x14ac:dyDescent="0.25">
      <c r="A35" s="162" t="s">
        <v>40</v>
      </c>
      <c r="B35" s="134">
        <v>23.2</v>
      </c>
      <c r="C35" s="165">
        <v>24</v>
      </c>
      <c r="D35" s="165">
        <v>22.8</v>
      </c>
      <c r="E35" s="165">
        <v>22.7</v>
      </c>
      <c r="F35" s="165">
        <v>23.4</v>
      </c>
      <c r="G35" s="147">
        <f>AVERAGE(B35:F35)</f>
        <v>23.22</v>
      </c>
    </row>
    <row r="36" spans="1:8" ht="13.8" thickBot="1" x14ac:dyDescent="0.3">
      <c r="A36" s="166" t="s">
        <v>9</v>
      </c>
      <c r="B36" s="167">
        <v>8.5</v>
      </c>
      <c r="C36" s="167">
        <v>7.3</v>
      </c>
      <c r="D36" s="259">
        <v>8</v>
      </c>
      <c r="E36" s="167">
        <v>7.6</v>
      </c>
      <c r="F36" s="167">
        <v>7.7</v>
      </c>
      <c r="G36" s="159">
        <f>AVERAGE(B36:F36)</f>
        <v>7.82</v>
      </c>
    </row>
    <row r="37" spans="1:8" ht="9.9" customHeight="1" thickBot="1" x14ac:dyDescent="0.3">
      <c r="A37" s="168"/>
    </row>
    <row r="38" spans="1:8" x14ac:dyDescent="0.25">
      <c r="A38" s="120" t="s">
        <v>109</v>
      </c>
      <c r="B38" s="121"/>
      <c r="C38" s="121"/>
      <c r="D38" s="121"/>
      <c r="E38" s="121"/>
      <c r="F38" s="121"/>
      <c r="G38" s="122"/>
    </row>
    <row r="39" spans="1:8" x14ac:dyDescent="0.25">
      <c r="A39" s="131" t="s">
        <v>10</v>
      </c>
      <c r="B39" s="106" t="s">
        <v>84</v>
      </c>
      <c r="C39" s="106" t="s">
        <v>88</v>
      </c>
      <c r="D39" s="106" t="s">
        <v>93</v>
      </c>
      <c r="E39" s="106" t="s">
        <v>103</v>
      </c>
      <c r="F39" s="106" t="s">
        <v>116</v>
      </c>
      <c r="G39" s="132" t="s">
        <v>1</v>
      </c>
    </row>
    <row r="40" spans="1:8" x14ac:dyDescent="0.25">
      <c r="A40" s="162" t="s">
        <v>2</v>
      </c>
      <c r="B40" s="134">
        <v>21</v>
      </c>
      <c r="C40" s="134">
        <v>20</v>
      </c>
      <c r="D40" s="134">
        <v>20</v>
      </c>
      <c r="E40" s="134">
        <v>20</v>
      </c>
      <c r="F40" s="134">
        <v>21</v>
      </c>
      <c r="G40" s="147">
        <f>AVERAGE(B40:F40)</f>
        <v>20.399999999999999</v>
      </c>
    </row>
    <row r="41" spans="1:8" x14ac:dyDescent="0.25">
      <c r="A41" s="162" t="s">
        <v>3</v>
      </c>
      <c r="B41" s="134">
        <v>14</v>
      </c>
      <c r="C41" s="134">
        <v>13</v>
      </c>
      <c r="D41" s="134">
        <v>11</v>
      </c>
      <c r="E41" s="134">
        <v>18</v>
      </c>
      <c r="F41" s="134">
        <v>19</v>
      </c>
      <c r="G41" s="147">
        <f>AVERAGE(B41:F41)</f>
        <v>15</v>
      </c>
    </row>
    <row r="42" spans="1:8" x14ac:dyDescent="0.25">
      <c r="A42" s="115" t="s">
        <v>4</v>
      </c>
      <c r="B42" s="116">
        <f>SUM(B40:B41)</f>
        <v>35</v>
      </c>
      <c r="C42" s="116">
        <f>SUM(C40:C41)</f>
        <v>33</v>
      </c>
      <c r="D42" s="116">
        <f>SUM(D40:D41)</f>
        <v>31</v>
      </c>
      <c r="E42" s="116">
        <f>SUM(E40:E41)</f>
        <v>38</v>
      </c>
      <c r="F42" s="116">
        <f>SUM(F40:F41)</f>
        <v>40</v>
      </c>
      <c r="G42" s="119">
        <f>AVERAGE(B42:F42)</f>
        <v>35.4</v>
      </c>
    </row>
    <row r="43" spans="1:8" ht="13.8" thickBot="1" x14ac:dyDescent="0.3">
      <c r="A43" s="141" t="s">
        <v>48</v>
      </c>
      <c r="B43" s="142">
        <f>B40+(B41/3)</f>
        <v>25.666666666666668</v>
      </c>
      <c r="C43" s="142">
        <f>C40+(C41/3)</f>
        <v>24.333333333333332</v>
      </c>
      <c r="D43" s="142">
        <f>D40+(D41/3)</f>
        <v>23.666666666666668</v>
      </c>
      <c r="E43" s="142">
        <f>E40+(E41/3)</f>
        <v>26</v>
      </c>
      <c r="F43" s="142">
        <f>F40+(F41/3)</f>
        <v>27.333333333333332</v>
      </c>
      <c r="G43" s="169">
        <f>AVERAGE(B43:F43)</f>
        <v>25.4</v>
      </c>
    </row>
    <row r="44" spans="1:8" ht="9.9" customHeight="1" thickBot="1" x14ac:dyDescent="0.3">
      <c r="A44" s="160"/>
    </row>
    <row r="45" spans="1:8" x14ac:dyDescent="0.25">
      <c r="A45" s="120" t="s">
        <v>21</v>
      </c>
      <c r="B45" s="121"/>
      <c r="C45" s="121"/>
      <c r="D45" s="121"/>
      <c r="E45" s="121"/>
      <c r="F45" s="121"/>
      <c r="G45" s="122"/>
    </row>
    <row r="46" spans="1:8" x14ac:dyDescent="0.25">
      <c r="A46" s="170"/>
      <c r="B46" s="106" t="s">
        <v>84</v>
      </c>
      <c r="C46" s="106" t="s">
        <v>88</v>
      </c>
      <c r="D46" s="106" t="s">
        <v>93</v>
      </c>
      <c r="E46" s="106" t="s">
        <v>103</v>
      </c>
      <c r="F46" s="106" t="s">
        <v>116</v>
      </c>
      <c r="G46" s="132" t="s">
        <v>1</v>
      </c>
    </row>
    <row r="47" spans="1:8" ht="13.8" thickBot="1" x14ac:dyDescent="0.3">
      <c r="A47" s="157" t="s">
        <v>6</v>
      </c>
      <c r="B47" s="171">
        <f>(B8+B14)/B43</f>
        <v>7.4025974025974026</v>
      </c>
      <c r="C47" s="158">
        <f>(C8+C14)/C43</f>
        <v>6.6849315068493151</v>
      </c>
      <c r="D47" s="158">
        <f>(D8+D14)/D43</f>
        <v>6.464788732394366</v>
      </c>
      <c r="E47" s="158">
        <f>(E8+E14)/E43</f>
        <v>5.615384615384615</v>
      </c>
      <c r="F47" s="158">
        <f>(F8+F14)/F43</f>
        <v>5.8902439024390247</v>
      </c>
      <c r="G47" s="159">
        <f>AVERAGE(B47:F47)</f>
        <v>6.4115892319329451</v>
      </c>
    </row>
    <row r="48" spans="1:8" ht="9.9" customHeight="1" thickBot="1" x14ac:dyDescent="0.3">
      <c r="B48" s="160"/>
      <c r="C48" s="160"/>
      <c r="D48" s="160"/>
      <c r="E48" s="160"/>
      <c r="G48" s="160"/>
      <c r="H48" s="160"/>
    </row>
    <row r="49" spans="1:8" x14ac:dyDescent="0.25">
      <c r="A49" s="120" t="s">
        <v>87</v>
      </c>
      <c r="B49" s="121"/>
      <c r="C49" s="121"/>
      <c r="D49" s="121"/>
      <c r="E49" s="121"/>
      <c r="F49" s="121"/>
      <c r="G49" s="122"/>
    </row>
    <row r="50" spans="1:8" x14ac:dyDescent="0.25">
      <c r="A50" s="170"/>
      <c r="B50" s="106" t="s">
        <v>84</v>
      </c>
      <c r="C50" s="106" t="s">
        <v>88</v>
      </c>
      <c r="D50" s="106" t="s">
        <v>93</v>
      </c>
      <c r="E50" s="106" t="s">
        <v>103</v>
      </c>
      <c r="F50" s="106" t="s">
        <v>116</v>
      </c>
      <c r="G50" s="132" t="s">
        <v>1</v>
      </c>
    </row>
    <row r="51" spans="1:8" ht="13.8" thickBot="1" x14ac:dyDescent="0.3">
      <c r="A51" s="157" t="s">
        <v>11</v>
      </c>
      <c r="B51" s="171">
        <f>B31/B43</f>
        <v>642.15584415584408</v>
      </c>
      <c r="C51" s="158">
        <f>C31/C43</f>
        <v>659.63013698630141</v>
      </c>
      <c r="D51" s="158">
        <f>D31/D43</f>
        <v>641.53521126760563</v>
      </c>
      <c r="E51" s="158">
        <f>E31/E43</f>
        <v>589.76923076923072</v>
      </c>
      <c r="F51" s="158">
        <f>F31/F43</f>
        <v>620.08536585365857</v>
      </c>
      <c r="G51" s="159">
        <f>AVERAGE(B51:F51)</f>
        <v>630.63515780652801</v>
      </c>
    </row>
    <row r="52" spans="1:8" ht="9.9" customHeight="1" thickBot="1" x14ac:dyDescent="0.3">
      <c r="B52" s="160"/>
      <c r="C52" s="160"/>
      <c r="D52" s="160"/>
      <c r="E52" s="160"/>
      <c r="F52" s="160"/>
      <c r="G52" s="160"/>
      <c r="H52" s="160"/>
    </row>
    <row r="53" spans="1:8" x14ac:dyDescent="0.25">
      <c r="A53" s="120" t="s">
        <v>107</v>
      </c>
      <c r="B53" s="121"/>
      <c r="C53" s="121"/>
      <c r="D53" s="121"/>
      <c r="E53" s="121"/>
      <c r="F53" s="121"/>
      <c r="G53" s="122"/>
    </row>
    <row r="54" spans="1:8" x14ac:dyDescent="0.25">
      <c r="A54" s="170"/>
      <c r="B54" s="106" t="s">
        <v>84</v>
      </c>
      <c r="C54" s="106" t="s">
        <v>88</v>
      </c>
      <c r="D54" s="106" t="s">
        <v>93</v>
      </c>
      <c r="E54" s="106" t="s">
        <v>103</v>
      </c>
      <c r="F54" s="106" t="s">
        <v>116</v>
      </c>
      <c r="G54" s="132" t="s">
        <v>1</v>
      </c>
    </row>
    <row r="55" spans="1:8" ht="13.8" thickBot="1" x14ac:dyDescent="0.3">
      <c r="A55" s="157" t="s">
        <v>12</v>
      </c>
      <c r="B55" s="175">
        <v>1751393</v>
      </c>
      <c r="C55" s="175">
        <f>1711657.72</f>
        <v>1711657.72</v>
      </c>
      <c r="D55" s="175">
        <v>1773719</v>
      </c>
      <c r="E55" s="175">
        <v>1943011</v>
      </c>
      <c r="F55" s="175">
        <v>1972869</v>
      </c>
      <c r="G55" s="176">
        <f>AVERAGE(B55:F55)</f>
        <v>1830529.9439999997</v>
      </c>
    </row>
    <row r="56" spans="1:8" ht="9.9" customHeight="1" thickBot="1" x14ac:dyDescent="0.3">
      <c r="B56" s="160"/>
      <c r="C56" s="160"/>
      <c r="D56" s="160"/>
      <c r="E56" s="160"/>
      <c r="F56" s="160"/>
      <c r="G56" s="160"/>
      <c r="H56" s="160"/>
    </row>
    <row r="57" spans="1:8" x14ac:dyDescent="0.25">
      <c r="A57" s="120" t="s">
        <v>108</v>
      </c>
      <c r="B57" s="121"/>
      <c r="C57" s="121"/>
      <c r="D57" s="121"/>
      <c r="E57" s="121"/>
      <c r="F57" s="121"/>
      <c r="G57" s="122"/>
    </row>
    <row r="58" spans="1:8" x14ac:dyDescent="0.25">
      <c r="A58" s="170"/>
      <c r="B58" s="106" t="s">
        <v>84</v>
      </c>
      <c r="C58" s="106" t="s">
        <v>88</v>
      </c>
      <c r="D58" s="106" t="s">
        <v>93</v>
      </c>
      <c r="E58" s="106" t="s">
        <v>103</v>
      </c>
      <c r="F58" s="106" t="s">
        <v>116</v>
      </c>
      <c r="G58" s="132" t="s">
        <v>1</v>
      </c>
    </row>
    <row r="59" spans="1:8" ht="13.8" thickBot="1" x14ac:dyDescent="0.3">
      <c r="A59" s="157" t="s">
        <v>13</v>
      </c>
      <c r="B59" s="177">
        <f>B55/B31</f>
        <v>106.26095134085669</v>
      </c>
      <c r="C59" s="178">
        <f>C55/C31</f>
        <v>106.63869665441405</v>
      </c>
      <c r="D59" s="178">
        <f>D55/D31</f>
        <v>116.82269643680432</v>
      </c>
      <c r="E59" s="178">
        <f>E55/E31</f>
        <v>126.71259945219774</v>
      </c>
      <c r="F59" s="178">
        <f>F55/F31</f>
        <v>116.40031860286743</v>
      </c>
      <c r="G59" s="176">
        <f>AVERAGE(B59:F59)</f>
        <v>114.56705249742804</v>
      </c>
    </row>
    <row r="60" spans="1:8" ht="13.8" thickBot="1" x14ac:dyDescent="0.3"/>
    <row r="61" spans="1:8" x14ac:dyDescent="0.25">
      <c r="A61" s="120" t="s">
        <v>110</v>
      </c>
      <c r="B61" s="121"/>
      <c r="C61" s="121"/>
      <c r="D61" s="121"/>
      <c r="E61" s="121"/>
      <c r="F61" s="121"/>
      <c r="G61" s="122"/>
    </row>
    <row r="62" spans="1:8" x14ac:dyDescent="0.25">
      <c r="A62" s="170"/>
      <c r="B62" s="106" t="s">
        <v>84</v>
      </c>
      <c r="C62" s="106" t="s">
        <v>88</v>
      </c>
      <c r="D62" s="106" t="s">
        <v>93</v>
      </c>
      <c r="E62" s="106" t="s">
        <v>103</v>
      </c>
      <c r="F62" s="106" t="s">
        <v>116</v>
      </c>
      <c r="G62" s="132" t="s">
        <v>1</v>
      </c>
    </row>
    <row r="63" spans="1:8" ht="13.8" thickBot="1" x14ac:dyDescent="0.3">
      <c r="A63" s="157" t="s">
        <v>13</v>
      </c>
      <c r="B63" s="177">
        <f>B55/B43</f>
        <v>68236.090909090912</v>
      </c>
      <c r="C63" s="177">
        <f t="shared" ref="C63:F63" si="1">C55/C43</f>
        <v>70342.098082191776</v>
      </c>
      <c r="D63" s="177">
        <f t="shared" si="1"/>
        <v>74945.873239436609</v>
      </c>
      <c r="E63" s="177">
        <f t="shared" si="1"/>
        <v>74731.192307692312</v>
      </c>
      <c r="F63" s="177">
        <f t="shared" si="1"/>
        <v>72178.134146341472</v>
      </c>
      <c r="G63" s="176">
        <f>AVERAGE(B63:F63)</f>
        <v>72086.677736950616</v>
      </c>
    </row>
  </sheetData>
  <phoneticPr fontId="2" type="noConversion"/>
  <printOptions horizontalCentered="1" verticalCentered="1"/>
  <pageMargins left="0.75" right="0.75" top="0.5" bottom="0.55000000000000004" header="0.5" footer="0.2"/>
  <pageSetup scale="98" fitToWidth="0" orientation="portrait" r:id="rId1"/>
  <headerFooter alignWithMargins="0">
    <oddFooter xml:space="preserve">&amp;R&amp;8Prepared by:  OIRPA (np)
&amp;F  &amp;A
</oddFooter>
  </headerFooter>
  <rowBreaks count="1" manualBreakCount="1">
    <brk id="2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62</vt:i4>
      </vt:variant>
    </vt:vector>
  </HeadingPairs>
  <TitlesOfParts>
    <vt:vector size="98" baseType="lpstr">
      <vt:lpstr>READ ME FIRST</vt:lpstr>
      <vt:lpstr>Nursing Traditional</vt:lpstr>
      <vt:lpstr>Nursing Online</vt:lpstr>
      <vt:lpstr>Art</vt:lpstr>
      <vt:lpstr>Biology</vt:lpstr>
      <vt:lpstr>Chemistry&amp;IH</vt:lpstr>
      <vt:lpstr>Communications</vt:lpstr>
      <vt:lpstr>Entertainment Industry</vt:lpstr>
      <vt:lpstr>English</vt:lpstr>
      <vt:lpstr>Foreign Language</vt:lpstr>
      <vt:lpstr>Geography</vt:lpstr>
      <vt:lpstr>_History</vt:lpstr>
      <vt:lpstr>Interdisciplinary Studies</vt:lpstr>
      <vt:lpstr>Mathematics</vt:lpstr>
      <vt:lpstr>Music</vt:lpstr>
      <vt:lpstr>Physics &amp; Earth Science</vt:lpstr>
      <vt:lpstr>Politics, Justice &amp; Law</vt:lpstr>
      <vt:lpstr>Psychology</vt:lpstr>
      <vt:lpstr>Sociology</vt:lpstr>
      <vt:lpstr>Social Work</vt:lpstr>
      <vt:lpstr>Accounting &amp; BL</vt:lpstr>
      <vt:lpstr>CS &amp; CIS</vt:lpstr>
      <vt:lpstr>Econ &amp; Finance</vt:lpstr>
      <vt:lpstr>Mgt &amp; Marketing</vt:lpstr>
      <vt:lpstr>Counselor Ed</vt:lpstr>
      <vt:lpstr>Elementary Ed</vt:lpstr>
      <vt:lpstr>HES</vt:lpstr>
      <vt:lpstr>HPER</vt:lpstr>
      <vt:lpstr>Secondary Ed</vt:lpstr>
      <vt:lpstr>Overall Summary</vt:lpstr>
      <vt:lpstr>Thornell Summary 1(ug)</vt:lpstr>
      <vt:lpstr>Thornell Summary 1(grad)</vt:lpstr>
      <vt:lpstr>Thornell Summary All</vt:lpstr>
      <vt:lpstr>COB</vt:lpstr>
      <vt:lpstr>COE</vt:lpstr>
      <vt:lpstr>CoAS</vt:lpstr>
      <vt:lpstr>_History!Print_Area</vt:lpstr>
      <vt:lpstr>'Accounting &amp; BL'!Print_Area</vt:lpstr>
      <vt:lpstr>Art!Print_Area</vt:lpstr>
      <vt:lpstr>Biology!Print_Area</vt:lpstr>
      <vt:lpstr>'Chemistry&amp;IH'!Print_Area</vt:lpstr>
      <vt:lpstr>Communications!Print_Area</vt:lpstr>
      <vt:lpstr>'Counselor Ed'!Print_Area</vt:lpstr>
      <vt:lpstr>'CS &amp; CIS'!Print_Area</vt:lpstr>
      <vt:lpstr>'Econ &amp; Finance'!Print_Area</vt:lpstr>
      <vt:lpstr>'Elementary Ed'!Print_Area</vt:lpstr>
      <vt:lpstr>English!Print_Area</vt:lpstr>
      <vt:lpstr>'Entertainment Industry'!Print_Area</vt:lpstr>
      <vt:lpstr>'Foreign Language'!Print_Area</vt:lpstr>
      <vt:lpstr>Geography!Print_Area</vt:lpstr>
      <vt:lpstr>HES!Print_Area</vt:lpstr>
      <vt:lpstr>HPER!Print_Area</vt:lpstr>
      <vt:lpstr>'Interdisciplinary Studies'!Print_Area</vt:lpstr>
      <vt:lpstr>Mathematics!Print_Area</vt:lpstr>
      <vt:lpstr>'Mgt &amp; Marketing'!Print_Area</vt:lpstr>
      <vt:lpstr>Music!Print_Area</vt:lpstr>
      <vt:lpstr>'Nursing Online'!Print_Area</vt:lpstr>
      <vt:lpstr>'Nursing Traditional'!Print_Area</vt:lpstr>
      <vt:lpstr>'Overall Summary'!Print_Area</vt:lpstr>
      <vt:lpstr>'Physics &amp; Earth Science'!Print_Area</vt:lpstr>
      <vt:lpstr>'Politics, Justice &amp; Law'!Print_Area</vt:lpstr>
      <vt:lpstr>Psychology!Print_Area</vt:lpstr>
      <vt:lpstr>'READ ME FIRST'!Print_Area</vt:lpstr>
      <vt:lpstr>'Secondary Ed'!Print_Area</vt:lpstr>
      <vt:lpstr>'Social Work'!Print_Area</vt:lpstr>
      <vt:lpstr>Sociology!Print_Area</vt:lpstr>
      <vt:lpstr>'Thornell Summary 1(grad)'!Print_Area</vt:lpstr>
      <vt:lpstr>'Thornell Summary 1(ug)'!Print_Area</vt:lpstr>
      <vt:lpstr>'Thornell Summary All'!Print_Area</vt:lpstr>
      <vt:lpstr>_History!Print_Titles</vt:lpstr>
      <vt:lpstr>'Accounting &amp; BL'!Print_Titles</vt:lpstr>
      <vt:lpstr>Art!Print_Titles</vt:lpstr>
      <vt:lpstr>Biology!Print_Titles</vt:lpstr>
      <vt:lpstr>'Chemistry&amp;IH'!Print_Titles</vt:lpstr>
      <vt:lpstr>Communications!Print_Titles</vt:lpstr>
      <vt:lpstr>'Counselor Ed'!Print_Titles</vt:lpstr>
      <vt:lpstr>'CS &amp; CIS'!Print_Titles</vt:lpstr>
      <vt:lpstr>'Econ &amp; Finance'!Print_Titles</vt:lpstr>
      <vt:lpstr>'Elementary Ed'!Print_Titles</vt:lpstr>
      <vt:lpstr>English!Print_Titles</vt:lpstr>
      <vt:lpstr>'Entertainment Industry'!Print_Titles</vt:lpstr>
      <vt:lpstr>'Foreign Language'!Print_Titles</vt:lpstr>
      <vt:lpstr>Geography!Print_Titles</vt:lpstr>
      <vt:lpstr>HES!Print_Titles</vt:lpstr>
      <vt:lpstr>HPER!Print_Titles</vt:lpstr>
      <vt:lpstr>'Interdisciplinary Studies'!Print_Titles</vt:lpstr>
      <vt:lpstr>Mathematics!Print_Titles</vt:lpstr>
      <vt:lpstr>'Mgt &amp; Marketing'!Print_Titles</vt:lpstr>
      <vt:lpstr>Music!Print_Titles</vt:lpstr>
      <vt:lpstr>'Nursing Online'!Print_Titles</vt:lpstr>
      <vt:lpstr>'Nursing Traditional'!Print_Titles</vt:lpstr>
      <vt:lpstr>'Overall Summary'!Print_Titles</vt:lpstr>
      <vt:lpstr>'Physics &amp; Earth Science'!Print_Titles</vt:lpstr>
      <vt:lpstr>'Politics, Justice &amp; Law'!Print_Titles</vt:lpstr>
      <vt:lpstr>Psychology!Print_Titles</vt:lpstr>
      <vt:lpstr>'Secondary Ed'!Print_Titles</vt:lpstr>
      <vt:lpstr>'Social Work'!Print_Titles</vt:lpstr>
      <vt:lpstr>Sociology!Print_Titles</vt:lpstr>
    </vt:vector>
  </TitlesOfParts>
  <Company>University of West Georgia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IRP</dc:creator>
  <cp:lastModifiedBy>Information Technology Services</cp:lastModifiedBy>
  <cp:lastPrinted>2015-06-15T19:03:08Z</cp:lastPrinted>
  <dcterms:created xsi:type="dcterms:W3CDTF">2006-10-04T20:02:19Z</dcterms:created>
  <dcterms:modified xsi:type="dcterms:W3CDTF">2017-02-20T22:18:51Z</dcterms:modified>
</cp:coreProperties>
</file>